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Năm 2025\Báo cáo giải ngân\tháng 03\"/>
    </mc:Choice>
  </mc:AlternateContent>
  <xr:revisionPtr revIDLastSave="0" documentId="13_ncr:1_{653F2C1F-025B-4CF0-8149-B3B298211A2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xz" sheetId="10" state="veryHidden" r:id="rId1"/>
    <sheet name="KHV 2025" sheetId="20" r:id="rId2"/>
    <sheet name="BIỂU MẪU 6 THÁNG" sheetId="6" state="hidden" r:id="rId3"/>
    <sheet name="Biểu mẫu ứng trước" sheetId="7" state="hidden" r:id="rId4"/>
  </sheets>
  <definedNames>
    <definedName name="_xlnm.Print_Titles" localSheetId="2">'BIỂU MẪU 6 THÁNG'!$6:$10</definedName>
    <definedName name="_xlnm.Print_Titles" localSheetId="1">'KHV 2025'!$8:$11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0" l="1"/>
  <c r="E31" i="20"/>
  <c r="I52" i="20"/>
  <c r="I53" i="20"/>
  <c r="I54" i="20"/>
  <c r="M40" i="20"/>
  <c r="M41" i="20"/>
  <c r="M49" i="20"/>
  <c r="I49" i="20" s="1"/>
  <c r="N50" i="20"/>
  <c r="M50" i="20" s="1"/>
  <c r="I50" i="20" s="1"/>
  <c r="N48" i="20"/>
  <c r="M48" i="20" l="1"/>
  <c r="I48" i="20" s="1"/>
  <c r="I40" i="20"/>
  <c r="I41" i="20"/>
  <c r="M42" i="20"/>
  <c r="I42" i="20" s="1"/>
  <c r="I39" i="20"/>
  <c r="M39" i="20"/>
  <c r="M51" i="20"/>
  <c r="I51" i="20" s="1"/>
  <c r="J47" i="20"/>
  <c r="K47" i="20"/>
  <c r="L47" i="20"/>
  <c r="M47" i="20"/>
  <c r="N47" i="20"/>
  <c r="O47" i="20"/>
  <c r="E57" i="20"/>
  <c r="Q57" i="20" s="1"/>
  <c r="E58" i="20"/>
  <c r="Q58" i="20" s="1"/>
  <c r="E59" i="20"/>
  <c r="Q59" i="20" s="1"/>
  <c r="E60" i="20"/>
  <c r="Q60" i="20" s="1"/>
  <c r="E61" i="20"/>
  <c r="Q61" i="20" s="1"/>
  <c r="E62" i="20"/>
  <c r="Q62" i="20" s="1"/>
  <c r="E63" i="20"/>
  <c r="Q63" i="20" s="1"/>
  <c r="E64" i="20"/>
  <c r="Q64" i="20" s="1"/>
  <c r="E65" i="20"/>
  <c r="Q65" i="20" s="1"/>
  <c r="E66" i="20"/>
  <c r="Q66" i="20" s="1"/>
  <c r="E67" i="20"/>
  <c r="Q67" i="20" s="1"/>
  <c r="E56" i="20"/>
  <c r="Q56" i="20" s="1"/>
  <c r="E49" i="20"/>
  <c r="Q49" i="20" s="1"/>
  <c r="E50" i="20"/>
  <c r="Q50" i="20" s="1"/>
  <c r="E51" i="20"/>
  <c r="E52" i="20"/>
  <c r="Q52" i="20" s="1"/>
  <c r="E53" i="20"/>
  <c r="Q53" i="20" s="1"/>
  <c r="E54" i="20"/>
  <c r="Q54" i="20" s="1"/>
  <c r="E48" i="20"/>
  <c r="E40" i="20"/>
  <c r="E41" i="20"/>
  <c r="E42" i="20"/>
  <c r="E43" i="20"/>
  <c r="Q43" i="20" s="1"/>
  <c r="E44" i="20"/>
  <c r="Q44" i="20" s="1"/>
  <c r="E45" i="20"/>
  <c r="Q45" i="20" s="1"/>
  <c r="E46" i="20"/>
  <c r="Q46" i="20" s="1"/>
  <c r="E39" i="20"/>
  <c r="H28" i="20"/>
  <c r="H29" i="20"/>
  <c r="H30" i="20"/>
  <c r="H33" i="20"/>
  <c r="H34" i="20"/>
  <c r="H27" i="20"/>
  <c r="H21" i="20"/>
  <c r="H22" i="20"/>
  <c r="H23" i="20"/>
  <c r="H24" i="20"/>
  <c r="H25" i="20"/>
  <c r="H20" i="20"/>
  <c r="H19" i="20" s="1"/>
  <c r="H55" i="20"/>
  <c r="H47" i="20"/>
  <c r="E34" i="20"/>
  <c r="Q34" i="20" s="1"/>
  <c r="E33" i="20"/>
  <c r="Q33" i="20" s="1"/>
  <c r="Q31" i="20"/>
  <c r="E30" i="20"/>
  <c r="Q30" i="20" s="1"/>
  <c r="E29" i="20"/>
  <c r="Q29" i="20" s="1"/>
  <c r="E28" i="20"/>
  <c r="Q28" i="20" s="1"/>
  <c r="E27" i="20"/>
  <c r="Q27" i="20" s="1"/>
  <c r="F19" i="20"/>
  <c r="G19" i="20"/>
  <c r="I19" i="20"/>
  <c r="J19" i="20"/>
  <c r="K19" i="20"/>
  <c r="L19" i="20"/>
  <c r="M19" i="20"/>
  <c r="N19" i="20"/>
  <c r="O19" i="20"/>
  <c r="E25" i="20"/>
  <c r="Q25" i="20" s="1"/>
  <c r="E24" i="20"/>
  <c r="Q24" i="20" s="1"/>
  <c r="E23" i="20"/>
  <c r="Q23" i="20" s="1"/>
  <c r="E22" i="20"/>
  <c r="Q22" i="20" s="1"/>
  <c r="E21" i="20"/>
  <c r="Q21" i="20" s="1"/>
  <c r="E20" i="20"/>
  <c r="F17" i="20"/>
  <c r="F16" i="20" s="1"/>
  <c r="F15" i="20" s="1"/>
  <c r="G17" i="20"/>
  <c r="G16" i="20" s="1"/>
  <c r="G15" i="20" s="1"/>
  <c r="J17" i="20"/>
  <c r="J16" i="20" s="1"/>
  <c r="J15" i="20" s="1"/>
  <c r="K17" i="20"/>
  <c r="K16" i="20" s="1"/>
  <c r="K15" i="20" s="1"/>
  <c r="L17" i="20"/>
  <c r="L16" i="20" s="1"/>
  <c r="L15" i="20" s="1"/>
  <c r="N17" i="20"/>
  <c r="O17" i="20"/>
  <c r="O55" i="20"/>
  <c r="L55" i="20"/>
  <c r="K55" i="20"/>
  <c r="J55" i="20"/>
  <c r="O38" i="20"/>
  <c r="O37" i="20" s="1"/>
  <c r="N38" i="20"/>
  <c r="L38" i="20"/>
  <c r="L37" i="20" s="1"/>
  <c r="K38" i="20"/>
  <c r="J38" i="20"/>
  <c r="J37" i="20" s="1"/>
  <c r="H38" i="20"/>
  <c r="G38" i="20"/>
  <c r="G37" i="20" s="1"/>
  <c r="F38" i="20"/>
  <c r="F37" i="20" s="1"/>
  <c r="O26" i="20"/>
  <c r="N26" i="20"/>
  <c r="M26" i="20"/>
  <c r="L26" i="20"/>
  <c r="K26" i="20"/>
  <c r="J26" i="20"/>
  <c r="I26" i="20"/>
  <c r="G26" i="20"/>
  <c r="F26" i="20"/>
  <c r="M18" i="20"/>
  <c r="I18" i="20" s="1"/>
  <c r="H18" i="20"/>
  <c r="E18" i="20" s="1"/>
  <c r="E17" i="20" s="1"/>
  <c r="H37" i="20" l="1"/>
  <c r="K37" i="20"/>
  <c r="E47" i="20"/>
  <c r="I17" i="20"/>
  <c r="Q17" i="20" s="1"/>
  <c r="Q18" i="20"/>
  <c r="Q51" i="20"/>
  <c r="Q39" i="20"/>
  <c r="Q41" i="20"/>
  <c r="I47" i="20"/>
  <c r="Q47" i="20" s="1"/>
  <c r="Q48" i="20"/>
  <c r="N16" i="20"/>
  <c r="N15" i="20" s="1"/>
  <c r="E19" i="20"/>
  <c r="Q20" i="20"/>
  <c r="Q19" i="20"/>
  <c r="Q42" i="20"/>
  <c r="Q40" i="20"/>
  <c r="K14" i="20"/>
  <c r="N14" i="20"/>
  <c r="G14" i="20"/>
  <c r="E16" i="20"/>
  <c r="E15" i="20" s="1"/>
  <c r="O16" i="20"/>
  <c r="O15" i="20" s="1"/>
  <c r="O14" i="20" s="1"/>
  <c r="L14" i="20"/>
  <c r="J14" i="20"/>
  <c r="F14" i="20"/>
  <c r="H17" i="20"/>
  <c r="H16" i="20" s="1"/>
  <c r="H15" i="20" s="1"/>
  <c r="F36" i="20"/>
  <c r="F35" i="20" s="1"/>
  <c r="J36" i="20"/>
  <c r="J35" i="20" s="1"/>
  <c r="J13" i="20" s="1"/>
  <c r="M17" i="20"/>
  <c r="M16" i="20" s="1"/>
  <c r="M15" i="20" s="1"/>
  <c r="M14" i="20" s="1"/>
  <c r="L36" i="20"/>
  <c r="L35" i="20" s="1"/>
  <c r="E55" i="20"/>
  <c r="I38" i="20"/>
  <c r="E38" i="20"/>
  <c r="E26" i="20"/>
  <c r="Q26" i="20" s="1"/>
  <c r="H26" i="20"/>
  <c r="G36" i="20"/>
  <c r="G35" i="20" s="1"/>
  <c r="K36" i="20"/>
  <c r="K35" i="20" s="1"/>
  <c r="K13" i="20" s="1"/>
  <c r="M38" i="20"/>
  <c r="O36" i="20"/>
  <c r="O35" i="20" s="1"/>
  <c r="O13" i="20" s="1"/>
  <c r="N55" i="20"/>
  <c r="I16" i="20" l="1"/>
  <c r="F13" i="20"/>
  <c r="Q38" i="20"/>
  <c r="L13" i="20"/>
  <c r="G13" i="20"/>
  <c r="I15" i="20"/>
  <c r="Q16" i="20"/>
  <c r="N37" i="20"/>
  <c r="N36" i="20" s="1"/>
  <c r="N35" i="20" s="1"/>
  <c r="N13" i="20" s="1"/>
  <c r="E37" i="20"/>
  <c r="H36" i="20"/>
  <c r="H35" i="20" s="1"/>
  <c r="E36" i="20"/>
  <c r="E35" i="20" s="1"/>
  <c r="H14" i="20"/>
  <c r="I55" i="20"/>
  <c r="I37" i="20" s="1"/>
  <c r="Q37" i="20" s="1"/>
  <c r="M55" i="20"/>
  <c r="E14" i="20"/>
  <c r="I14" i="20" l="1"/>
  <c r="Q14" i="20" s="1"/>
  <c r="Q15" i="20"/>
  <c r="I36" i="20"/>
  <c r="Q55" i="20"/>
  <c r="E13" i="20"/>
  <c r="M37" i="20"/>
  <c r="M36" i="20" s="1"/>
  <c r="M35" i="20" s="1"/>
  <c r="M13" i="20" s="1"/>
  <c r="H13" i="20"/>
  <c r="I35" i="20" l="1"/>
  <c r="Q36" i="20"/>
  <c r="M66" i="6"/>
  <c r="F16" i="6"/>
  <c r="K16" i="6"/>
  <c r="F65" i="6"/>
  <c r="G65" i="6"/>
  <c r="G16" i="6" s="1"/>
  <c r="H65" i="6"/>
  <c r="H16" i="6" s="1"/>
  <c r="J65" i="6"/>
  <c r="J16" i="6" s="1"/>
  <c r="K65" i="6"/>
  <c r="L65" i="6"/>
  <c r="L16" i="6" s="1"/>
  <c r="M65" i="6"/>
  <c r="N65" i="6"/>
  <c r="N16" i="6" s="1"/>
  <c r="O65" i="6"/>
  <c r="O16" i="6"/>
  <c r="I66" i="6"/>
  <c r="I65" i="6" s="1"/>
  <c r="I16" i="6"/>
  <c r="E66" i="6"/>
  <c r="E65" i="6" s="1"/>
  <c r="E16" i="6" s="1"/>
  <c r="F17" i="6"/>
  <c r="M16" i="6"/>
  <c r="A1" i="7"/>
  <c r="J57" i="6"/>
  <c r="J59" i="6"/>
  <c r="N12" i="7"/>
  <c r="O12" i="7"/>
  <c r="O11" i="7" s="1"/>
  <c r="F11" i="7"/>
  <c r="G11" i="7"/>
  <c r="H11" i="7"/>
  <c r="I11" i="7"/>
  <c r="J11" i="7"/>
  <c r="K11" i="7"/>
  <c r="L11" i="7"/>
  <c r="N11" i="7"/>
  <c r="E12" i="7"/>
  <c r="E11" i="7" s="1"/>
  <c r="J58" i="6"/>
  <c r="M11" i="7"/>
  <c r="I28" i="6"/>
  <c r="I61" i="6"/>
  <c r="I62" i="6"/>
  <c r="I63" i="6"/>
  <c r="I64" i="6"/>
  <c r="J52" i="6"/>
  <c r="F30" i="6"/>
  <c r="G30" i="6"/>
  <c r="H30" i="6"/>
  <c r="J30" i="6"/>
  <c r="K30" i="6"/>
  <c r="L30" i="6"/>
  <c r="O30" i="6"/>
  <c r="P30" i="6"/>
  <c r="E36" i="6"/>
  <c r="N36" i="6"/>
  <c r="M36" i="6" s="1"/>
  <c r="I36" i="6" s="1"/>
  <c r="N29" i="6"/>
  <c r="M29" i="6" s="1"/>
  <c r="M27" i="6" s="1"/>
  <c r="O29" i="6"/>
  <c r="S29" i="6"/>
  <c r="L29" i="6"/>
  <c r="S33" i="6"/>
  <c r="P60" i="6"/>
  <c r="E64" i="6"/>
  <c r="E63" i="6"/>
  <c r="E62" i="6"/>
  <c r="E60" i="6" s="1"/>
  <c r="E61" i="6"/>
  <c r="O60" i="6"/>
  <c r="N60" i="6"/>
  <c r="M60" i="6"/>
  <c r="L60" i="6"/>
  <c r="K60" i="6"/>
  <c r="J60" i="6"/>
  <c r="I60" i="6"/>
  <c r="H60" i="6"/>
  <c r="G60" i="6"/>
  <c r="F60" i="6"/>
  <c r="M59" i="6"/>
  <c r="E59" i="6"/>
  <c r="M58" i="6"/>
  <c r="I58" i="6" s="1"/>
  <c r="E58" i="6"/>
  <c r="M57" i="6"/>
  <c r="I57" i="6" s="1"/>
  <c r="E57" i="6"/>
  <c r="M56" i="6"/>
  <c r="I56" i="6"/>
  <c r="E56" i="6"/>
  <c r="M55" i="6"/>
  <c r="I55" i="6" s="1"/>
  <c r="E55" i="6"/>
  <c r="M54" i="6"/>
  <c r="I54" i="6" s="1"/>
  <c r="E54" i="6"/>
  <c r="M53" i="6"/>
  <c r="I53" i="6" s="1"/>
  <c r="E53" i="6"/>
  <c r="M52" i="6"/>
  <c r="I52" i="6"/>
  <c r="E52" i="6"/>
  <c r="O51" i="6"/>
  <c r="N51" i="6"/>
  <c r="L51" i="6"/>
  <c r="L41" i="6" s="1"/>
  <c r="L40" i="6" s="1"/>
  <c r="L39" i="6" s="1"/>
  <c r="K51" i="6"/>
  <c r="H51" i="6"/>
  <c r="G51" i="6"/>
  <c r="F51" i="6"/>
  <c r="M50" i="6"/>
  <c r="I50" i="6" s="1"/>
  <c r="E50" i="6"/>
  <c r="M49" i="6"/>
  <c r="I49" i="6"/>
  <c r="E49" i="6"/>
  <c r="M48" i="6"/>
  <c r="E48" i="6"/>
  <c r="M47" i="6"/>
  <c r="I47" i="6" s="1"/>
  <c r="E47" i="6"/>
  <c r="O46" i="6"/>
  <c r="N46" i="6"/>
  <c r="L46" i="6"/>
  <c r="K46" i="6"/>
  <c r="K41" i="6" s="1"/>
  <c r="K40" i="6" s="1"/>
  <c r="K39" i="6" s="1"/>
  <c r="J46" i="6"/>
  <c r="H46" i="6"/>
  <c r="G46" i="6"/>
  <c r="F46" i="6"/>
  <c r="N45" i="6"/>
  <c r="M45" i="6" s="1"/>
  <c r="I45" i="6"/>
  <c r="E45" i="6"/>
  <c r="N44" i="6"/>
  <c r="M44" i="6" s="1"/>
  <c r="I44" i="6" s="1"/>
  <c r="E44" i="6"/>
  <c r="N43" i="6"/>
  <c r="M43" i="6" s="1"/>
  <c r="I43" i="6" s="1"/>
  <c r="E43" i="6"/>
  <c r="O42" i="6"/>
  <c r="L42" i="6"/>
  <c r="K42" i="6"/>
  <c r="J42" i="6"/>
  <c r="H42" i="6"/>
  <c r="G42" i="6"/>
  <c r="F42" i="6"/>
  <c r="M38" i="6"/>
  <c r="M37" i="6" s="1"/>
  <c r="M17" i="6" s="1"/>
  <c r="E38" i="6"/>
  <c r="E37" i="6" s="1"/>
  <c r="E17" i="6" s="1"/>
  <c r="O37" i="6"/>
  <c r="O17" i="6" s="1"/>
  <c r="N37" i="6"/>
  <c r="N17" i="6" s="1"/>
  <c r="L37" i="6"/>
  <c r="L17" i="6" s="1"/>
  <c r="K37" i="6"/>
  <c r="K17" i="6" s="1"/>
  <c r="J37" i="6"/>
  <c r="J17" i="6" s="1"/>
  <c r="H37" i="6"/>
  <c r="H17" i="6" s="1"/>
  <c r="G37" i="6"/>
  <c r="G17" i="6" s="1"/>
  <c r="F37" i="6"/>
  <c r="N35" i="6"/>
  <c r="E35" i="6"/>
  <c r="N34" i="6"/>
  <c r="M34" i="6" s="1"/>
  <c r="I34" i="6" s="1"/>
  <c r="E34" i="6"/>
  <c r="N33" i="6"/>
  <c r="M33" i="6" s="1"/>
  <c r="I33" i="6" s="1"/>
  <c r="E33" i="6"/>
  <c r="N32" i="6"/>
  <c r="M32" i="6" s="1"/>
  <c r="I32" i="6"/>
  <c r="E32" i="6"/>
  <c r="N31" i="6"/>
  <c r="E31" i="6"/>
  <c r="E29" i="6"/>
  <c r="E27" i="6" s="1"/>
  <c r="E28" i="6"/>
  <c r="K27" i="6"/>
  <c r="K26" i="6" s="1"/>
  <c r="K19" i="6" s="1"/>
  <c r="K18" i="6" s="1"/>
  <c r="H27" i="6"/>
  <c r="G27" i="6"/>
  <c r="G26" i="6" s="1"/>
  <c r="G19" i="6" s="1"/>
  <c r="G18" i="6" s="1"/>
  <c r="F27" i="6"/>
  <c r="F26" i="6" s="1"/>
  <c r="F19" i="6" s="1"/>
  <c r="F18" i="6" s="1"/>
  <c r="M25" i="6"/>
  <c r="E25" i="6"/>
  <c r="E24" i="6"/>
  <c r="E23" i="6" s="1"/>
  <c r="O24" i="6"/>
  <c r="N24" i="6"/>
  <c r="N23" i="6" s="1"/>
  <c r="L24" i="6"/>
  <c r="L23" i="6"/>
  <c r="K24" i="6"/>
  <c r="K23" i="6"/>
  <c r="K22" i="6" s="1"/>
  <c r="K21" i="6" s="1"/>
  <c r="J24" i="6"/>
  <c r="H24" i="6"/>
  <c r="G24" i="6"/>
  <c r="F24" i="6"/>
  <c r="F23" i="6" s="1"/>
  <c r="J23" i="6"/>
  <c r="I38" i="6"/>
  <c r="E42" i="6"/>
  <c r="H26" i="6"/>
  <c r="H19" i="6" s="1"/>
  <c r="H18" i="6" s="1"/>
  <c r="G41" i="6"/>
  <c r="G40" i="6" s="1"/>
  <c r="G39" i="6" s="1"/>
  <c r="E46" i="6"/>
  <c r="M35" i="6"/>
  <c r="I35" i="6" s="1"/>
  <c r="E51" i="6"/>
  <c r="I13" i="20" l="1"/>
  <c r="Q13" i="20" s="1"/>
  <c r="Q35" i="20"/>
  <c r="K20" i="6"/>
  <c r="K15" i="6"/>
  <c r="K13" i="6" s="1"/>
  <c r="K12" i="6" s="1"/>
  <c r="K11" i="6" s="1"/>
  <c r="I59" i="6"/>
  <c r="N42" i="6"/>
  <c r="N41" i="6" s="1"/>
  <c r="N40" i="6" s="1"/>
  <c r="N39" i="6" s="1"/>
  <c r="M42" i="6"/>
  <c r="I42" i="6" s="1"/>
  <c r="E30" i="6"/>
  <c r="E26" i="6" s="1"/>
  <c r="F41" i="6"/>
  <c r="F40" i="6" s="1"/>
  <c r="F39" i="6" s="1"/>
  <c r="F15" i="6" s="1"/>
  <c r="F13" i="6" s="1"/>
  <c r="F12" i="6" s="1"/>
  <c r="F11" i="6" s="1"/>
  <c r="H41" i="6"/>
  <c r="H40" i="6" s="1"/>
  <c r="H39" i="6" s="1"/>
  <c r="O23" i="6"/>
  <c r="N30" i="6"/>
  <c r="M31" i="6"/>
  <c r="E41" i="6"/>
  <c r="E40" i="6" s="1"/>
  <c r="E39" i="6" s="1"/>
  <c r="H23" i="6"/>
  <c r="H22" i="6" s="1"/>
  <c r="H21" i="6" s="1"/>
  <c r="H20" i="6" s="1"/>
  <c r="H15" i="6"/>
  <c r="H13" i="6" s="1"/>
  <c r="H12" i="6" s="1"/>
  <c r="H11" i="6" s="1"/>
  <c r="N15" i="6"/>
  <c r="N13" i="6" s="1"/>
  <c r="I48" i="6"/>
  <c r="M46" i="6"/>
  <c r="M51" i="6"/>
  <c r="F22" i="6"/>
  <c r="F21" i="6" s="1"/>
  <c r="G15" i="6"/>
  <c r="G13" i="6" s="1"/>
  <c r="G12" i="6" s="1"/>
  <c r="G11" i="6" s="1"/>
  <c r="G23" i="6"/>
  <c r="G22" i="6" s="1"/>
  <c r="G21" i="6" s="1"/>
  <c r="G20" i="6" s="1"/>
  <c r="L15" i="6"/>
  <c r="L13" i="6" s="1"/>
  <c r="M24" i="6"/>
  <c r="I25" i="6"/>
  <c r="N27" i="6"/>
  <c r="I37" i="6"/>
  <c r="I17" i="6" s="1"/>
  <c r="O41" i="6"/>
  <c r="O40" i="6" s="1"/>
  <c r="O39" i="6" s="1"/>
  <c r="O15" i="6" s="1"/>
  <c r="O13" i="6" s="1"/>
  <c r="O12" i="6" s="1"/>
  <c r="O11" i="6" s="1"/>
  <c r="J51" i="6"/>
  <c r="J29" i="6"/>
  <c r="L27" i="6"/>
  <c r="L26" i="6" s="1"/>
  <c r="L19" i="6" s="1"/>
  <c r="L18" i="6" s="1"/>
  <c r="V29" i="6"/>
  <c r="S31" i="6"/>
  <c r="O27" i="6"/>
  <c r="O26" i="6" s="1"/>
  <c r="O19" i="6" s="1"/>
  <c r="O18" i="6" s="1"/>
  <c r="E15" i="6"/>
  <c r="E13" i="6" s="1"/>
  <c r="E19" i="6" l="1"/>
  <c r="E18" i="6" s="1"/>
  <c r="E22" i="6"/>
  <c r="E21" i="6" s="1"/>
  <c r="E20" i="6" s="1"/>
  <c r="E12" i="6"/>
  <c r="E11" i="6" s="1"/>
  <c r="N26" i="6"/>
  <c r="N19" i="6" s="1"/>
  <c r="N18" i="6" s="1"/>
  <c r="F20" i="6"/>
  <c r="J41" i="6"/>
  <c r="I51" i="6"/>
  <c r="L12" i="6"/>
  <c r="L11" i="6" s="1"/>
  <c r="L22" i="6"/>
  <c r="L21" i="6" s="1"/>
  <c r="L20" i="6" s="1"/>
  <c r="I31" i="6"/>
  <c r="M30" i="6"/>
  <c r="I29" i="6"/>
  <c r="V30" i="6" s="1"/>
  <c r="J27" i="6"/>
  <c r="M23" i="6"/>
  <c r="I24" i="6"/>
  <c r="I46" i="6"/>
  <c r="M41" i="6"/>
  <c r="M40" i="6" s="1"/>
  <c r="M39" i="6" s="1"/>
  <c r="M15" i="6" s="1"/>
  <c r="M13" i="6" s="1"/>
  <c r="N12" i="6"/>
  <c r="N11" i="6" s="1"/>
  <c r="O22" i="6"/>
  <c r="O21" i="6" s="1"/>
  <c r="O20" i="6" s="1"/>
  <c r="N22" i="6" l="1"/>
  <c r="N21" i="6" s="1"/>
  <c r="N20" i="6" s="1"/>
  <c r="I27" i="6"/>
  <c r="J26" i="6"/>
  <c r="I30" i="6"/>
  <c r="M26" i="6"/>
  <c r="M19" i="6" s="1"/>
  <c r="M18" i="6" s="1"/>
  <c r="M12" i="6" s="1"/>
  <c r="M11" i="6" s="1"/>
  <c r="I23" i="6"/>
  <c r="M22" i="6"/>
  <c r="M21" i="6" s="1"/>
  <c r="M20" i="6" s="1"/>
  <c r="I41" i="6"/>
  <c r="J40" i="6"/>
  <c r="J39" i="6" l="1"/>
  <c r="J15" i="6" s="1"/>
  <c r="J13" i="6" s="1"/>
  <c r="I40" i="6"/>
  <c r="I39" i="6" s="1"/>
  <c r="I15" i="6" s="1"/>
  <c r="I13" i="6" s="1"/>
  <c r="I12" i="6" s="1"/>
  <c r="I11" i="6" s="1"/>
  <c r="J19" i="6"/>
  <c r="J18" i="6" s="1"/>
  <c r="J22" i="6"/>
  <c r="J21" i="6" s="1"/>
  <c r="J20" i="6" s="1"/>
  <c r="I26" i="6"/>
  <c r="I19" i="6" s="1"/>
  <c r="I18" i="6" s="1"/>
  <c r="I22" i="6"/>
  <c r="I21" i="6" s="1"/>
  <c r="I20" i="6" s="1"/>
  <c r="J12" i="6" l="1"/>
  <c r="J11" i="6" s="1"/>
</calcChain>
</file>

<file path=xl/sharedStrings.xml><?xml version="1.0" encoding="utf-8"?>
<sst xmlns="http://schemas.openxmlformats.org/spreadsheetml/2006/main" count="285" uniqueCount="184">
  <si>
    <t>STT</t>
  </si>
  <si>
    <t>Nội dung</t>
  </si>
  <si>
    <t>Tổng số</t>
  </si>
  <si>
    <t>Đơn vị tính: Triệu đồng</t>
  </si>
  <si>
    <t>I</t>
  </si>
  <si>
    <t>Vốn ngân sách Trung ương</t>
  </si>
  <si>
    <t>NGƯỜI LẬP BIỂU</t>
  </si>
  <si>
    <t>THỦ TRƯỞNG ĐƠN VỊ</t>
  </si>
  <si>
    <t>(Ký, ghi rõ họ tên)</t>
  </si>
  <si>
    <t>(Ký tên, đóng dấu)</t>
  </si>
  <si>
    <t>01</t>
  </si>
  <si>
    <t>02</t>
  </si>
  <si>
    <t>03</t>
  </si>
  <si>
    <t>B</t>
  </si>
  <si>
    <t>04</t>
  </si>
  <si>
    <t>Trục đường chính trung tâm huyện Lý Sơn</t>
  </si>
  <si>
    <t>Biểu số: 01a-TTKHN</t>
  </si>
  <si>
    <t xml:space="preserve">Vốn kế hoạch </t>
  </si>
  <si>
    <t>Vốn kế hoạch năm trước được phép kéo dà (nếu có)</t>
  </si>
  <si>
    <t>Kế hoạch UBND tỉnh giao</t>
  </si>
  <si>
    <t>Kế hoạch cơ quan, đơn vị, địa phương triển khai</t>
  </si>
  <si>
    <t>Vốn kế hoạch giao trong năm</t>
  </si>
  <si>
    <t>Lũy kế vốn thanh toán từ đầu năm đến hết tháng trước liền kề</t>
  </si>
  <si>
    <t>Thanh toán vốn kế hoạch kéo dài</t>
  </si>
  <si>
    <t>Trong đó</t>
  </si>
  <si>
    <t>Thanh toán khối lượng hoàn thành</t>
  </si>
  <si>
    <t>Vốn tạm ứng theo chế độ chưa thu hồi</t>
  </si>
  <si>
    <t>Thanh toán vốn kế hoạch năm</t>
  </si>
  <si>
    <t>3=4+6</t>
  </si>
  <si>
    <t>7=8+11</t>
  </si>
  <si>
    <t>8=9+10</t>
  </si>
  <si>
    <t>11=12+13</t>
  </si>
  <si>
    <t>14=15+16</t>
  </si>
  <si>
    <t>A</t>
  </si>
  <si>
    <t>PHẦN SỐ LIỆU TỔNG HỢP</t>
  </si>
  <si>
    <t>A.I</t>
  </si>
  <si>
    <t>VỐN NSNN</t>
  </si>
  <si>
    <t>Vốn cân đối ngân sách địa phương</t>
  </si>
  <si>
    <t>Vốn XDCB tập trung</t>
  </si>
  <si>
    <t>II</t>
  </si>
  <si>
    <t>Vốn NSTW đầu tư theo ngành, lĩnh vực</t>
  </si>
  <si>
    <t>PHẦN SỐ LIỆU CHI TIÊT</t>
  </si>
  <si>
    <t>B.1</t>
  </si>
  <si>
    <t>Dự án do tỉnh quản lý</t>
  </si>
  <si>
    <t>B.1.1</t>
  </si>
  <si>
    <t>Vốn NSNN</t>
  </si>
  <si>
    <t>Vốn Chương trình MTQG nông thôn mới</t>
  </si>
  <si>
    <t>Trung tâm y tế Quân - dân y kết hợp huyện Lý Sơn</t>
  </si>
  <si>
    <t>Trường THCS An Vĩnh; hạng mục: Nhà công vụ</t>
  </si>
  <si>
    <t>Trường Mầm non An Hải</t>
  </si>
  <si>
    <t>Trụ sở làm việc Huyện ủy Lý Sơn</t>
  </si>
  <si>
    <t>Trung tâm bồi dưỡng Chính trị Lý Sơn</t>
  </si>
  <si>
    <t>Trung tâm Chính trị- Hành chính huyện Lý Sơn</t>
  </si>
  <si>
    <t>Trường mầm non An Vĩnh ; Hạng mục: Nhà Hành chính - Quản trị</t>
  </si>
  <si>
    <t>Bể chứa nước sinh hoạt kết hợp tưới tiêu phục vụ sản xuất</t>
  </si>
  <si>
    <t>Chợ trung tâm huyện Lý Sơn</t>
  </si>
  <si>
    <t xml:space="preserve"> Nội thất và trang thiết bị thiết yếu thuộc công trình Trung tâm Chính trị-Hành chính huyện Lý Sơn</t>
  </si>
  <si>
    <t>Nâng cấp đường cơ động đảo Lý Sơn (đoạn từ cầu vượt Vũng neo đậu tàu thuyền thôn Tây, xã An Vĩnh đến khách sạn Mường Thanh); Hạng mục: Cải tạo kè chắn; vỉa hè; cây xanh; điện chiếu sáng; hệ thống camera, bồi thường, giải phóng mặt bằng</t>
  </si>
  <si>
    <t>Nâng cấp, cải tạo Chợ thôn Tây, An Hải</t>
  </si>
  <si>
    <t>Mương thoát nước tuyến từ đồng Bù Lăng - Đồng Hộ An Hải; kết hợp bể chứa nước phục vụ tưới tiêu</t>
  </si>
  <si>
    <t>Trường THCS An Vĩnh; Hạng mục: 04 phòng học bộ môn</t>
  </si>
  <si>
    <t>Khu huấn luyện bơi và huấn huyện cứu hộ, cứu nạn cho lực lượng vũ trang.</t>
  </si>
  <si>
    <t>Tôn tạo và mở rộng di tích quốc gia Âm Linh tự</t>
  </si>
  <si>
    <t xml:space="preserve">Trường Tiểu học số 2 An Vĩnh; Hạng mục: Nâng cấp, cải tạo sân thể thao, bê tông sân nền (khu B) 
</t>
  </si>
  <si>
    <t>Nâng cấp các tuyến đường giao thông nông thôn nội đồng; Hạng mục: Tuyến đường D2 (từ N68 đến N99); lý trình Km0+00- Km0+224,87</t>
  </si>
  <si>
    <t xml:space="preserve">Trường Mầm non An Hải; Hạng mục: Nâng cấp, mở rộng nhà bếp ăn một chiều  
</t>
  </si>
  <si>
    <t>III</t>
  </si>
  <si>
    <t>Dự án chuẩn bị đầu tư năm 2021</t>
  </si>
  <si>
    <t>Nâng cấp cải tạo hệ thống thoát nước kênh nội đồng chống ngập úng cho đồng ruộng</t>
  </si>
  <si>
    <t>Đường băng chào cờ, duyệt đội ngũ Ban Chỉ huy Quân sự huyện Lý Sơn</t>
  </si>
  <si>
    <t>Trường THCS An Hải: Hạng mục: Nhà tập đa năng</t>
  </si>
  <si>
    <t>Trường THCS An Vĩnh: Hạng mục: Nhà tập đa năng</t>
  </si>
  <si>
    <t>B.2</t>
  </si>
  <si>
    <t>B.2.1</t>
  </si>
  <si>
    <t>05</t>
  </si>
  <si>
    <t>06</t>
  </si>
  <si>
    <t>07</t>
  </si>
  <si>
    <t>Dự án do UBND huyện quản lý</t>
  </si>
  <si>
    <t>08</t>
  </si>
  <si>
    <t>Trường tiểu học An Bình</t>
  </si>
  <si>
    <t>Dự án chuyển tiếp giai đoạn 2016-2020 dự kiến hoàn thành năm 2021</t>
  </si>
  <si>
    <t>Vốn XDCB tập trung (ngân sách tỉnh)</t>
  </si>
  <si>
    <t>Dự án trả nợ vốn ứng trước</t>
  </si>
  <si>
    <t>Dự án khởi công mới</t>
  </si>
  <si>
    <t>Dự án khởi công mới năm 2021</t>
  </si>
  <si>
    <t>Nâng cấp, cải tạo cột cờ tổ quốc huyện đảo Lý Sơn</t>
  </si>
  <si>
    <t>Nhà vệ sinh công cộng và nhà vệ sinh gia đình đợt 3</t>
  </si>
  <si>
    <t>Mương thoát nước khu trài dân 773 thôn đông</t>
  </si>
  <si>
    <t>Vốn trả nợ các dự án hoàn thành</t>
  </si>
  <si>
    <t>Nhóm dự án (QTQG, A, B, C)</t>
  </si>
  <si>
    <t>Mã số dự án đầu tư</t>
  </si>
  <si>
    <t>Vốn kế hoạch được cấp có thẩm quyền cho phép kéo dài sang năm sau</t>
  </si>
  <si>
    <t>Chợ Phước Vĩnh</t>
  </si>
  <si>
    <t>Ngày        tháng  7  năm 2020</t>
  </si>
  <si>
    <t xml:space="preserve">BÁO CÁO KẾT QUẢ THANH TOÁN VỐN ỨNG TRƯỚC CHƯA THU HỒI 6 ThÁNG NĂM 2021 </t>
  </si>
  <si>
    <t>Vốn ngân tỉnh ứng trước cho ngân sách huyện</t>
  </si>
  <si>
    <t>Địa điểm mở tài khoản</t>
  </si>
  <si>
    <t>Lũy kế vốn ứng trước chưa thu hồi từ các năm trước chuyển sang năm báo cáo</t>
  </si>
  <si>
    <t>Thu hồi vốn ứng trước trong năm báo cáo</t>
  </si>
  <si>
    <t>Vốn ứng trước trong năm báo cáo</t>
  </si>
  <si>
    <t>Vốn ứng trước chưa thu hồi chuyển sang thu hồi vào các năm sau</t>
  </si>
  <si>
    <t>Vốn kế hoạch ứng trước chưa thu hồi</t>
  </si>
  <si>
    <t>Lũy kế vốn đã thanh toán đến hết năm trước năm báo cáo</t>
  </si>
  <si>
    <t>Vốn kế hoạch ứng trước</t>
  </si>
  <si>
    <t>Số vốn đã thanh toán đến hết năm trước năm báo cáo</t>
  </si>
  <si>
    <t>Vốn kế hoạch bố trí thu hồi</t>
  </si>
  <si>
    <t>Số thu hồi trong 6 tháng/ năm báo cáo theo kết quả thanh toán thực tế</t>
  </si>
  <si>
    <t>Vốn kế hoạch ứng trướcSố vốn đã thanh toán đến hết 6 tháng/ năm báo cáo</t>
  </si>
  <si>
    <t>Vốn kế hoạch ứng được kéo dài thời hạn thanh tán sang năm sau</t>
  </si>
  <si>
    <t>Tổng số vốn đã thanh toán đến hết năm báo cáo</t>
  </si>
  <si>
    <t>14=6+8-10+11</t>
  </si>
  <si>
    <t>15=6+8-10+12</t>
  </si>
  <si>
    <t>Kế hoạch ứng trước được kéo dài thời hạn thanh toán sang năm báo cáo</t>
  </si>
  <si>
    <t>7884150</t>
  </si>
  <si>
    <t>Vốn từ nguồn thu sử dụng đất</t>
  </si>
  <si>
    <t>Vốn Chương trình mục tiêu quốc gia</t>
  </si>
  <si>
    <t>Nguyễn Văn Đạt</t>
  </si>
  <si>
    <t>ĐƠN  VỊ: UBND HUYỆN LÝ SƠN</t>
  </si>
  <si>
    <t>(Kèm theo Báo cáo số     /BC-UBND ngày    /7/2021 của UBND huyện Lý Sơn)</t>
  </si>
  <si>
    <t>Biểu số: 01b-TTKHN</t>
  </si>
  <si>
    <t xml:space="preserve">BÁO CÁO KẾT QUẢ THANH TOÁN VỐN ĐẦU TƯ CÔNG KẾ HOẠCH NĂM 2021 - KỲ 6 THÁNG </t>
  </si>
  <si>
    <t>(Kèm theo Báo cáo số          /BC-UBND ngày       /7/2021 của UBND huyện Lý Sơn)</t>
  </si>
  <si>
    <t>Vốn kế hoạch năm trước được phép kéo dài (nếu có)</t>
  </si>
  <si>
    <t>ỦY BAN NHÂN DÂN</t>
  </si>
  <si>
    <t>Xây dựng cơ bản tập trung</t>
  </si>
  <si>
    <t>THỊ XÃ ĐỨC PHỔ</t>
  </si>
  <si>
    <t xml:space="preserve"> Vốn thu tiền sử dụng đất</t>
  </si>
  <si>
    <t>Đường Huỳnh Công Thiệu nối dài</t>
  </si>
  <si>
    <t>Cầu Thạnh Đức</t>
  </si>
  <si>
    <t>Vốn từ nguồn thu tiền sử dụng đất (giao cho thị xã thu chi)</t>
  </si>
  <si>
    <t>Vốn ngân sách tỉnh phân cấp cho thị xã</t>
  </si>
  <si>
    <t>CỘNG HÒA XÃ HỘI CHỦ NGHĨA VIỆT NAM</t>
  </si>
  <si>
    <t>Độc lập - Tự do - Hạnh phúc</t>
  </si>
  <si>
    <t>PHỤ LỤC</t>
  </si>
  <si>
    <t>ĐVT: Triệu đồng</t>
  </si>
  <si>
    <t>Khu dân cư phía Nam đường Lê Thánh Tôn</t>
  </si>
  <si>
    <t xml:space="preserve"> Đầu tư các nghĩa trang nhân dân
trên địa bàn thị xã</t>
  </si>
  <si>
    <t>Cải tạo, sửa chữa tuyến đường Núi Bàu - Liệt Sơn</t>
  </si>
  <si>
    <t>Chỉnh trang các tuyến đường Trần Hưng Đạo, Ngô Quyền, thị xã Đức Phổ</t>
  </si>
  <si>
    <t>Nâng cấp, sửa chữa Hội trường Trung tâm văn hóa thị xã Đức Phổ</t>
  </si>
  <si>
    <t>Khu dân cư đường Phạm Hữu Nhật</t>
  </si>
  <si>
    <t>Quy hoạch chi tiết tỷ lệ 1/500 Trung tâm hành chính tập trung mới thị xã Đức Phổ</t>
  </si>
  <si>
    <t>Điều chỉnh Quy hoạch chung đô thị Đức Phổ, tỉnh Quảng Ngãi đến năm 2045</t>
  </si>
  <si>
    <t>Quy hoạch chi tiết tỷ lệ 1/500 khu dân cư phía Tây đường Phạm Văn Đồng</t>
  </si>
  <si>
    <t>Lũy kế vốn thanh toán từ đầu năm đến hết kỳ báo cáo</t>
  </si>
  <si>
    <t>Nhóm dự án</t>
  </si>
  <si>
    <t>Mã số dự án</t>
  </si>
  <si>
    <t>5=6+8</t>
  </si>
  <si>
    <t>9=10+13</t>
  </si>
  <si>
    <t>10=11+12</t>
  </si>
  <si>
    <t>13=14+15</t>
  </si>
  <si>
    <t>Biểu số: 01b-TTKHN (theo Quyết định số 334/QĐ-UBND ngày 10/5/2021)</t>
  </si>
  <si>
    <t>Vốn kế hoạch được cấp thẩm quyền cho phép kéo dài sang năm sau</t>
  </si>
  <si>
    <t>C</t>
  </si>
  <si>
    <t>Xã Phổ Thuận</t>
  </si>
  <si>
    <t>Xã Phổ Phong</t>
  </si>
  <si>
    <t>(Kèm theo Báo cáo số          /BC-UBND ngày        tháng    năm 2025 của UBND thị xã Đức Phổ)</t>
  </si>
  <si>
    <t>Vốn kế hoạch năm 2025</t>
  </si>
  <si>
    <t>Chương trình MTQG NTM</t>
  </si>
  <si>
    <t>Tuyến đường QL1A-Mỹ Á - KCN Phổ Phong (GĐ1)</t>
  </si>
  <si>
    <t>Nâng cấp, mở rộng tuyến đường Mỹ Trang - Phổ Khánh</t>
  </si>
  <si>
    <t>Vốn chuẩn bị đầu tư</t>
  </si>
  <si>
    <t>Kinh phí chưa phân bổ</t>
  </si>
  <si>
    <t xml:space="preserve">Trường Tiểu học Phổ Khánh; Hạng mục: Nhà hiệu bộ, nhà đa năng và Hệ thống PCCC ngoài nhà </t>
  </si>
  <si>
    <t>Trường Tiểu học số 2 Phổ Thạnh; Hạng mục: 04 phòng bộ môn và nhà hiệu bộ, nhà vệ sinh</t>
  </si>
  <si>
    <t>Bố trí đối ứng hỗ trợ các công trình thực hiện Chương trình MTQG xây dựng nông thôn mới</t>
  </si>
  <si>
    <t>Quy hoạch phân khu tỷ lệ 1/2000 Trung tâm đô thị phía Bắc đô thị Đức Phổ (Phổ Văn- Phổ Thuận- Phổ An - Phổ Quang</t>
  </si>
  <si>
    <t xml:space="preserve">Quy hoạch phân khu tỷ lệ 1/2000 Trung tâm đô thị Phổ Thạnh </t>
  </si>
  <si>
    <t>Hỗ trợ thực hiện công tác đo đạc, lập bản đồ địa chính, xây dựng cơ sở dữ liệu đất đai</t>
  </si>
  <si>
    <t>BÁO CÁO KẾT QUẢ THANH TOÁN VỐN ĐẦU TƯ CÔNG KẾ HOẠCH ĐẾN HẾT THÁNG 03 NĂM 2025</t>
  </si>
  <si>
    <t>Tỷ lệ %</t>
  </si>
  <si>
    <t>Kênh tiêu Đầm Bàu - Bãi Lố Vĩnh Tuy (GĐ 4)</t>
  </si>
  <si>
    <t>KCH Hồ lỗ lá đến nhà ông Nhuận đi dốc bà Buôn (giai đoạn 2)</t>
  </si>
  <si>
    <t>Kiên cố hóa tuyến kênh, mương thoát KDC số 3, thôn Diên Trường</t>
  </si>
  <si>
    <t>Kiên cố hóa kênh mương Hội An 2 đi Sông Thoa (giai đoạn 2)</t>
  </si>
  <si>
    <t>KCH Kênh từ kênh N8 – Vườn 
ông Tỉnh (giai đoạn 1)</t>
  </si>
  <si>
    <t>Tuyến đường từ cầu Đập Làng Nam đi KDC 6 Thanh Sơn- Đường công vụ hồ Huân Phong</t>
  </si>
  <si>
    <t>Tuyến kênh ngõ Trần Quýt (Hùng Nghĩa) đi cây xanh (Hiệp An)</t>
  </si>
  <si>
    <t>Kênh tiêu Đầm Bàu - Bãi Lố Vĩnh Tuy (GĐ 3)</t>
  </si>
  <si>
    <t>Kênh tiêu Đầm Bàu - Tấn Lộc</t>
  </si>
  <si>
    <t>KCH kênh mương từ nhà Ông thường đi Khu dồn điền đổi thửa</t>
  </si>
  <si>
    <t>Tuyến đường QL1A đi xóm 7 Hồ Diên Trường xã Phổ Khánh</t>
  </si>
  <si>
    <t>Vốn  NS trung ương hỗ trợ Chương trình MTQG</t>
  </si>
  <si>
    <t xml:space="preserve">Tuyến đường Mỹ Trang đi Lâm Bình (đoạn từ QL1-giáp đường tránh đông)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</si>
</sst>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#,##0.000"/>
    <numFmt numFmtId="168" formatCode="_(* #,##0.000_);_(* \(#,##0.000\);_(* &quot;-&quot;??_);_(@_)"/>
    <numFmt numFmtId="169" formatCode="#,##0.0"/>
  </numFmts>
  <fonts count="30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4"/>
      <name val=".VnTime"/>
      <family val="2"/>
    </font>
    <font>
      <sz val="10"/>
      <color rgb="FF000000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3"/>
      <color rgb="FF0000FF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  <charset val="163"/>
    </font>
    <font>
      <sz val="12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0">
    <xf numFmtId="0" fontId="0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0" fontId="1" fillId="0" borderId="0"/>
    <xf numFmtId="0" fontId="19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0" fillId="0" borderId="0"/>
    <xf numFmtId="0" fontId="20" fillId="0" borderId="0"/>
    <xf numFmtId="0" fontId="8" fillId="0" borderId="0"/>
    <xf numFmtId="0" fontId="8" fillId="0" borderId="0"/>
  </cellStyleXfs>
  <cellXfs count="162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5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3" fontId="13" fillId="2" borderId="1" xfId="3" quotePrefix="1" applyNumberFormat="1" applyFont="1" applyFill="1" applyBorder="1" applyAlignment="1">
      <alignment horizontal="center" vertical="center" wrapText="1"/>
    </xf>
    <xf numFmtId="49" fontId="12" fillId="0" borderId="1" xfId="3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3" fontId="12" fillId="2" borderId="1" xfId="3" quotePrefix="1" applyNumberFormat="1" applyFont="1" applyFill="1" applyBorder="1" applyAlignment="1">
      <alignment vertical="center" wrapText="1"/>
    </xf>
    <xf numFmtId="1" fontId="12" fillId="0" borderId="1" xfId="3" quotePrefix="1" applyNumberFormat="1" applyFont="1" applyBorder="1" applyAlignment="1">
      <alignment vertical="center" wrapText="1"/>
    </xf>
    <xf numFmtId="0" fontId="10" fillId="0" borderId="1" xfId="0" quotePrefix="1" applyFont="1" applyBorder="1" applyAlignment="1">
      <alignment horizontal="center" vertical="center"/>
    </xf>
    <xf numFmtId="3" fontId="12" fillId="0" borderId="1" xfId="3" applyNumberFormat="1" applyFont="1" applyBorder="1" applyAlignment="1">
      <alignment vertical="center" wrapText="1"/>
    </xf>
    <xf numFmtId="3" fontId="13" fillId="2" borderId="1" xfId="3" quotePrefix="1" applyNumberFormat="1" applyFont="1" applyFill="1" applyBorder="1" applyAlignment="1">
      <alignment horizontal="left" vertical="center" wrapText="1"/>
    </xf>
    <xf numFmtId="3" fontId="13" fillId="0" borderId="1" xfId="3" applyNumberFormat="1" applyFont="1" applyBorder="1" applyAlignment="1">
      <alignment horizontal="left" vertical="center" wrapText="1"/>
    </xf>
    <xf numFmtId="1" fontId="12" fillId="0" borderId="1" xfId="3" applyNumberFormat="1" applyFont="1" applyBorder="1" applyAlignment="1">
      <alignment horizontal="left" vertical="center" wrapText="1"/>
    </xf>
    <xf numFmtId="3" fontId="12" fillId="2" borderId="1" xfId="3" quotePrefix="1" applyNumberFormat="1" applyFont="1" applyFill="1" applyBorder="1" applyAlignment="1">
      <alignment horizontal="left" vertical="center" wrapText="1"/>
    </xf>
    <xf numFmtId="166" fontId="10" fillId="0" borderId="1" xfId="2" applyNumberFormat="1" applyFont="1" applyBorder="1" applyAlignment="1">
      <alignment horizontal="center" vertical="center"/>
    </xf>
    <xf numFmtId="166" fontId="5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/>
    <xf numFmtId="0" fontId="14" fillId="0" borderId="1" xfId="0" applyFont="1" applyBorder="1" applyAlignment="1">
      <alignment horizontal="left" vertical="center"/>
    </xf>
    <xf numFmtId="166" fontId="14" fillId="0" borderId="1" xfId="2" applyNumberFormat="1" applyFont="1" applyBorder="1" applyAlignment="1">
      <alignment horizontal="center" vertical="center"/>
    </xf>
    <xf numFmtId="0" fontId="9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66" fontId="15" fillId="0" borderId="1" xfId="2" applyNumberFormat="1" applyFont="1" applyBorder="1" applyAlignment="1">
      <alignment horizontal="center" vertical="center"/>
    </xf>
    <xf numFmtId="3" fontId="5" fillId="2" borderId="1" xfId="3" quotePrefix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 wrapText="1"/>
    </xf>
    <xf numFmtId="166" fontId="18" fillId="0" borderId="1" xfId="2" applyNumberFormat="1" applyFont="1" applyBorder="1" applyAlignment="1">
      <alignment horizontal="right" vertical="center"/>
    </xf>
    <xf numFmtId="0" fontId="12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3" fontId="12" fillId="0" borderId="1" xfId="5" applyNumberFormat="1" applyFont="1" applyFill="1" applyBorder="1" applyAlignment="1">
      <alignment vertical="center" wrapText="1"/>
    </xf>
    <xf numFmtId="3" fontId="13" fillId="0" borderId="1" xfId="3" applyNumberFormat="1" applyFont="1" applyBorder="1" applyAlignment="1">
      <alignment horizontal="right" vertical="center" wrapText="1"/>
    </xf>
    <xf numFmtId="3" fontId="12" fillId="0" borderId="1" xfId="3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3" fontId="12" fillId="2" borderId="1" xfId="3" quotePrefix="1" applyNumberFormat="1" applyFont="1" applyFill="1" applyBorder="1" applyAlignment="1">
      <alignment horizontal="right" vertical="center" wrapText="1"/>
    </xf>
    <xf numFmtId="1" fontId="12" fillId="0" borderId="1" xfId="3" quotePrefix="1" applyNumberFormat="1" applyFont="1" applyBorder="1" applyAlignment="1">
      <alignment horizontal="right" vertical="center" wrapText="1"/>
    </xf>
    <xf numFmtId="2" fontId="5" fillId="0" borderId="1" xfId="0" quotePrefix="1" applyNumberFormat="1" applyFont="1" applyBorder="1" applyAlignment="1">
      <alignment vertical="center" wrapText="1"/>
    </xf>
    <xf numFmtId="1" fontId="12" fillId="0" borderId="1" xfId="0" quotePrefix="1" applyNumberFormat="1" applyFont="1" applyBorder="1" applyAlignment="1">
      <alignment horizontal="right" vertical="center" wrapText="1"/>
    </xf>
    <xf numFmtId="3" fontId="13" fillId="2" borderId="1" xfId="3" quotePrefix="1" applyNumberFormat="1" applyFont="1" applyFill="1" applyBorder="1" applyAlignment="1">
      <alignment horizontal="right" vertical="center" wrapText="1"/>
    </xf>
    <xf numFmtId="1" fontId="12" fillId="0" borderId="1" xfId="3" applyNumberFormat="1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left" vertical="top" wrapText="1"/>
    </xf>
    <xf numFmtId="1" fontId="5" fillId="0" borderId="9" xfId="3" applyNumberFormat="1" applyFont="1" applyBorder="1" applyAlignment="1">
      <alignment vertical="center" wrapText="1"/>
    </xf>
    <xf numFmtId="166" fontId="5" fillId="2" borderId="9" xfId="2" applyNumberFormat="1" applyFont="1" applyFill="1" applyBorder="1" applyAlignment="1">
      <alignment horizontal="right" vertical="top" wrapText="1"/>
    </xf>
    <xf numFmtId="167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167" fontId="2" fillId="0" borderId="0" xfId="0" applyNumberFormat="1" applyFont="1"/>
    <xf numFmtId="0" fontId="18" fillId="0" borderId="0" xfId="0" applyFont="1"/>
    <xf numFmtId="3" fontId="22" fillId="0" borderId="1" xfId="0" applyNumberFormat="1" applyFont="1" applyBorder="1" applyAlignment="1">
      <alignment horizontal="center" vertical="center"/>
    </xf>
    <xf numFmtId="3" fontId="18" fillId="0" borderId="0" xfId="0" applyNumberFormat="1" applyFont="1"/>
    <xf numFmtId="167" fontId="22" fillId="0" borderId="1" xfId="0" applyNumberFormat="1" applyFont="1" applyBorder="1" applyAlignment="1">
      <alignment horizontal="left" vertical="center"/>
    </xf>
    <xf numFmtId="3" fontId="22" fillId="0" borderId="1" xfId="2" applyNumberFormat="1" applyFont="1" applyBorder="1" applyAlignment="1">
      <alignment horizontal="right" vertical="center"/>
    </xf>
    <xf numFmtId="3" fontId="18" fillId="0" borderId="1" xfId="2" applyNumberFormat="1" applyFont="1" applyBorder="1" applyAlignment="1">
      <alignment horizontal="right" vertical="center"/>
    </xf>
    <xf numFmtId="1" fontId="22" fillId="2" borderId="1" xfId="3" applyNumberFormat="1" applyFont="1" applyFill="1" applyBorder="1" applyAlignment="1">
      <alignment horizontal="center" vertical="center" wrapText="1"/>
    </xf>
    <xf numFmtId="0" fontId="22" fillId="2" borderId="1" xfId="13" applyFont="1" applyFill="1" applyBorder="1"/>
    <xf numFmtId="3" fontId="22" fillId="2" borderId="1" xfId="7" applyNumberFormat="1" applyFont="1" applyFill="1" applyBorder="1" applyAlignment="1">
      <alignment horizontal="right" vertical="center" wrapText="1"/>
    </xf>
    <xf numFmtId="0" fontId="22" fillId="0" borderId="0" xfId="0" applyFont="1"/>
    <xf numFmtId="0" fontId="2" fillId="0" borderId="0" xfId="0" applyFont="1" applyAlignment="1">
      <alignment horizontal="right"/>
    </xf>
    <xf numFmtId="167" fontId="2" fillId="2" borderId="0" xfId="0" applyNumberFormat="1" applyFont="1" applyFill="1" applyAlignment="1">
      <alignment horizontal="right"/>
    </xf>
    <xf numFmtId="3" fontId="22" fillId="2" borderId="1" xfId="0" applyNumberFormat="1" applyFont="1" applyFill="1" applyBorder="1" applyAlignment="1">
      <alignment horizontal="center" vertical="center"/>
    </xf>
    <xf numFmtId="3" fontId="22" fillId="2" borderId="1" xfId="2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right" vertical="center" wrapText="1"/>
    </xf>
    <xf numFmtId="3" fontId="18" fillId="2" borderId="1" xfId="2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3" fontId="18" fillId="2" borderId="1" xfId="0" applyNumberFormat="1" applyFont="1" applyFill="1" applyBorder="1" applyAlignment="1">
      <alignment horizontal="left" vertical="center" wrapText="1"/>
    </xf>
    <xf numFmtId="3" fontId="18" fillId="0" borderId="1" xfId="2" applyNumberFormat="1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wrapText="1" shrinkToFit="1"/>
      <protection locked="0"/>
    </xf>
    <xf numFmtId="0" fontId="5" fillId="2" borderId="1" xfId="0" applyFont="1" applyFill="1" applyBorder="1" applyAlignment="1" applyProtection="1">
      <alignment horizontal="center" wrapText="1" shrinkToFit="1"/>
      <protection locked="0"/>
    </xf>
    <xf numFmtId="3" fontId="23" fillId="0" borderId="1" xfId="2" applyNumberFormat="1" applyFont="1" applyBorder="1" applyAlignment="1">
      <alignment horizontal="right" vertical="center"/>
    </xf>
    <xf numFmtId="3" fontId="23" fillId="2" borderId="1" xfId="2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top" wrapText="1"/>
    </xf>
    <xf numFmtId="3" fontId="22" fillId="0" borderId="1" xfId="0" quotePrefix="1" applyNumberFormat="1" applyFont="1" applyBorder="1" applyAlignment="1">
      <alignment horizontal="center" vertical="center" wrapText="1"/>
    </xf>
    <xf numFmtId="167" fontId="22" fillId="3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/>
    <xf numFmtId="3" fontId="2" fillId="2" borderId="0" xfId="0" applyNumberFormat="1" applyFont="1" applyFill="1" applyAlignment="1">
      <alignment horizontal="center" vertical="center"/>
    </xf>
    <xf numFmtId="4" fontId="18" fillId="2" borderId="1" xfId="2" applyNumberFormat="1" applyFont="1" applyFill="1" applyBorder="1" applyAlignment="1">
      <alignment horizontal="right" vertical="center"/>
    </xf>
    <xf numFmtId="169" fontId="22" fillId="2" borderId="1" xfId="2" applyNumberFormat="1" applyFont="1" applyFill="1" applyBorder="1" applyAlignment="1">
      <alignment horizontal="right" vertical="center"/>
    </xf>
    <xf numFmtId="169" fontId="22" fillId="0" borderId="1" xfId="2" applyNumberFormat="1" applyFont="1" applyBorder="1" applyAlignment="1">
      <alignment horizontal="right" vertical="center"/>
    </xf>
    <xf numFmtId="4" fontId="18" fillId="0" borderId="1" xfId="2" applyNumberFormat="1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top" wrapText="1"/>
    </xf>
    <xf numFmtId="3" fontId="5" fillId="0" borderId="10" xfId="3" applyNumberFormat="1" applyFont="1" applyBorder="1" applyAlignment="1">
      <alignment vertical="center" wrapText="1"/>
    </xf>
    <xf numFmtId="3" fontId="18" fillId="0" borderId="5" xfId="2" applyNumberFormat="1" applyFont="1" applyBorder="1" applyAlignment="1">
      <alignment horizontal="right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167" fontId="2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18" fillId="2" borderId="1" xfId="7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 applyProtection="1">
      <alignment wrapText="1" shrinkToFit="1"/>
      <protection locked="0"/>
    </xf>
    <xf numFmtId="1" fontId="18" fillId="2" borderId="1" xfId="3" applyNumberFormat="1" applyFont="1" applyFill="1" applyBorder="1" applyAlignment="1">
      <alignment vertical="center" wrapText="1"/>
    </xf>
    <xf numFmtId="165" fontId="18" fillId="2" borderId="7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left" vertical="center" wrapText="1"/>
    </xf>
    <xf numFmtId="166" fontId="18" fillId="2" borderId="7" xfId="2" applyNumberFormat="1" applyFont="1" applyFill="1" applyBorder="1" applyAlignment="1">
      <alignment vertical="center" wrapText="1"/>
    </xf>
    <xf numFmtId="168" fontId="18" fillId="2" borderId="7" xfId="2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vertical="center" wrapText="1"/>
    </xf>
    <xf numFmtId="169" fontId="18" fillId="2" borderId="1" xfId="2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Border="1" applyAlignment="1">
      <alignment horizontal="center" vertical="center"/>
    </xf>
    <xf numFmtId="167" fontId="2" fillId="4" borderId="0" xfId="0" applyNumberFormat="1" applyFont="1" applyFill="1" applyAlignment="1">
      <alignment horizontal="right"/>
    </xf>
    <xf numFmtId="3" fontId="22" fillId="4" borderId="1" xfId="0" applyNumberFormat="1" applyFont="1" applyFill="1" applyBorder="1" applyAlignment="1">
      <alignment horizontal="right" vertical="center"/>
    </xf>
    <xf numFmtId="3" fontId="22" fillId="4" borderId="1" xfId="2" applyNumberFormat="1" applyFont="1" applyFill="1" applyBorder="1" applyAlignment="1">
      <alignment horizontal="right" vertical="center"/>
    </xf>
    <xf numFmtId="3" fontId="22" fillId="4" borderId="1" xfId="7" applyNumberFormat="1" applyFont="1" applyFill="1" applyBorder="1" applyAlignment="1">
      <alignment horizontal="right" vertical="center" wrapText="1"/>
    </xf>
    <xf numFmtId="3" fontId="18" fillId="4" borderId="1" xfId="2" applyNumberFormat="1" applyFont="1" applyFill="1" applyBorder="1" applyAlignment="1">
      <alignment horizontal="right" vertical="center"/>
    </xf>
    <xf numFmtId="3" fontId="23" fillId="4" borderId="1" xfId="2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/>
    </xf>
    <xf numFmtId="3" fontId="22" fillId="4" borderId="1" xfId="0" applyNumberFormat="1" applyFont="1" applyFill="1" applyBorder="1" applyAlignment="1">
      <alignment horizontal="center" vertical="center"/>
    </xf>
    <xf numFmtId="3" fontId="18" fillId="4" borderId="1" xfId="7" applyNumberFormat="1" applyFont="1" applyFill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7" fillId="0" borderId="1" xfId="2" applyNumberFormat="1" applyFont="1" applyBorder="1" applyAlignment="1">
      <alignment horizontal="right" vertical="center"/>
    </xf>
    <xf numFmtId="4" fontId="27" fillId="0" borderId="1" xfId="2" applyNumberFormat="1" applyFont="1" applyBorder="1" applyAlignment="1">
      <alignment horizontal="right" vertical="center"/>
    </xf>
    <xf numFmtId="4" fontId="22" fillId="0" borderId="1" xfId="0" applyNumberFormat="1" applyFont="1" applyBorder="1" applyAlignment="1">
      <alignment horizontal="center" vertical="center" wrapText="1"/>
    </xf>
    <xf numFmtId="169" fontId="22" fillId="0" borderId="1" xfId="0" applyNumberFormat="1" applyFont="1" applyBorder="1" applyAlignment="1">
      <alignment horizontal="center" vertical="center" wrapText="1"/>
    </xf>
    <xf numFmtId="169" fontId="18" fillId="0" borderId="1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167" fontId="22" fillId="4" borderId="1" xfId="0" applyNumberFormat="1" applyFont="1" applyFill="1" applyBorder="1" applyAlignment="1">
      <alignment horizontal="center" vertical="center" wrapText="1"/>
    </xf>
    <xf numFmtId="167" fontId="22" fillId="2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167" fontId="2" fillId="0" borderId="8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 vertical="center" wrapText="1"/>
    </xf>
    <xf numFmtId="167" fontId="22" fillId="0" borderId="6" xfId="0" applyNumberFormat="1" applyFont="1" applyBorder="1" applyAlignment="1">
      <alignment horizontal="center" vertical="center" wrapText="1"/>
    </xf>
    <xf numFmtId="167" fontId="22" fillId="0" borderId="5" xfId="0" applyNumberFormat="1" applyFont="1" applyBorder="1" applyAlignment="1">
      <alignment horizontal="center" vertical="center" wrapText="1"/>
    </xf>
    <xf numFmtId="167" fontId="22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</cellXfs>
  <cellStyles count="20">
    <cellStyle name="Comma" xfId="2" builtinId="3"/>
    <cellStyle name="Comma 10" xfId="14" xr:uid="{00000000-0005-0000-0000-000001000000}"/>
    <cellStyle name="Comma 10 10" xfId="6" xr:uid="{00000000-0005-0000-0000-000002000000}"/>
    <cellStyle name="Comma 11" xfId="7" xr:uid="{00000000-0005-0000-0000-000003000000}"/>
    <cellStyle name="Comma 12" xfId="4" xr:uid="{00000000-0005-0000-0000-000004000000}"/>
    <cellStyle name="Comma 14 2" xfId="15" xr:uid="{00000000-0005-0000-0000-000005000000}"/>
    <cellStyle name="Comma 20 2" xfId="1" xr:uid="{00000000-0005-0000-0000-000006000000}"/>
    <cellStyle name="Comma 20 2 2" xfId="5" xr:uid="{00000000-0005-0000-0000-000007000000}"/>
    <cellStyle name="Comma 8" xfId="10" xr:uid="{00000000-0005-0000-0000-000008000000}"/>
    <cellStyle name="Comma 9" xfId="9" xr:uid="{00000000-0005-0000-0000-000009000000}"/>
    <cellStyle name="Normal" xfId="0" builtinId="0"/>
    <cellStyle name="Normal 10" xfId="13" xr:uid="{00000000-0005-0000-0000-00000B000000}"/>
    <cellStyle name="Normal 12" xfId="16" xr:uid="{00000000-0005-0000-0000-00000C000000}"/>
    <cellStyle name="Normal 16" xfId="17" xr:uid="{00000000-0005-0000-0000-00000D000000}"/>
    <cellStyle name="Normal 2" xfId="12" xr:uid="{00000000-0005-0000-0000-00000E000000}"/>
    <cellStyle name="Normal 21_PHU LUC KH2022 VON TINH" xfId="8" xr:uid="{00000000-0005-0000-0000-00000F000000}"/>
    <cellStyle name="Normal 3" xfId="18" xr:uid="{00000000-0005-0000-0000-000010000000}"/>
    <cellStyle name="Normal 5" xfId="11" xr:uid="{00000000-0005-0000-0000-000011000000}"/>
    <cellStyle name="Normal 5 2" xfId="19" xr:uid="{00000000-0005-0000-0000-000012000000}"/>
    <cellStyle name="Normal_Bieu mau (CV )" xfId="3" xr:uid="{00000000-0005-0000-0000-000013000000}"/>
  </cellStyles>
  <dxfs count="0"/>
  <tableStyles count="0" defaultTableStyle="TableStyleMedium2" defaultPivotStyle="PivotStyleLight16"/>
  <colors>
    <mruColors>
      <color rgb="FF0000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C710459-8619-4697-B16F-6BF34EA1E6D9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E510439-F876-4999-A245-4E41F3A54C1D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D837B440-C5CB-401B-88D1-D2A54B6D96D4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0311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1A0EC9C-7A5A-4296-87AE-D55104842BFC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03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11616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DA49AE9-1344-4413-8662-2E4DA8D91C0B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11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11616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9FF266D-044A-4869-9285-B39504EED55E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11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03112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BB29388-F3BC-4E58-A687-DCBC101C1DF5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03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11616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939F8366-7B11-45F0-B8AA-9F5B7D53FAC0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11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11616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B4A1B4A5-D51B-4C08-BEAA-085D62963618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11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126FBD3-914F-40B6-A2FB-9A34EEE34EC4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2B2CB2D-44A7-4CDD-B818-659F86FD856A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18B846B-EDBA-4911-AF01-C0AC2BCE33BF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65B91CB9-26C6-45E7-AD76-B7A9A0F75BFD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4095F7E-F95F-460E-8F00-782FCCE356E5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937289E0-4A88-4DCF-BA79-13C7E80F2E3D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3F509E01-3BB1-4BA5-BFED-C7926E8595BD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E3D8D60-B2EF-48A5-9785-5137A459D6C8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BBAD9C45-8E90-4065-B8F2-D61DCA8D5882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03112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53B54399-C896-4CE5-9430-F6B97A6D6EBD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03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1161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E369A134-1289-49C9-AA4B-94EDD9189A86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11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11616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16E8D9E5-9D61-4CB6-B46E-411B6965A332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11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03112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20ED8EE0-59E2-4BD7-B21E-3B60821D8B1E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03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11616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C785EC2E-83BB-478B-B4E8-8C3BBC348793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11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411616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89B2B46-DA96-41E8-8665-4C3DDBF140D9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411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2E5F1649-B5CC-4F43-841F-EB8E5836055B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928E9307-39AE-4355-A595-E0BF82048617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A689ACD1-DD0D-4A49-926A-3BFBB0478057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143C3CC6-8226-4DE5-A7A4-9D7ACEF7C90B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17</xdr:row>
      <xdr:rowOff>0</xdr:rowOff>
    </xdr:from>
    <xdr:ext cx="0" cy="572861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791C878B-D053-4CEB-8071-000BE0A947D4}"/>
            </a:ext>
          </a:extLst>
        </xdr:cNvPr>
        <xdr:cNvSpPr txBox="1">
          <a:spLocks noChangeArrowheads="1"/>
        </xdr:cNvSpPr>
      </xdr:nvSpPr>
      <xdr:spPr bwMode="auto">
        <a:xfrm>
          <a:off x="1826895" y="781812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68993EAB-7F77-4DF5-A7BD-A3F70B810097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1BED0CE-4500-4544-B719-17736B34C384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21344BB7-9A11-4766-8A38-BB58F4897296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9AF6D8F-B22A-42F6-919C-C8C6DBA34E83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E9C1F80-9DEE-4A09-9295-966F81989F73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AF018AF7-1140-4F20-BB6C-8A4861465702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220E8B02-8964-4946-8A28-474ED6F5F276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F18DDF8-EB23-44FE-9116-331663C2B01E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E1241CA4-365B-4771-AA24-BA73CD84BE62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58C9972D-95B6-490E-8C8B-A2BE500C3D51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81DBFF23-109F-479C-8AB1-B42DDD06468F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7B291B2E-DE81-4F9C-BB35-62B2C59545FE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4125EC0-DB62-4754-A6BC-14D93CCBDEE6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66358D8A-D0D8-4133-BE76-CC818F03E3F0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38569A33-496A-4012-AEC9-9D3FB9DE2564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1411D337-292F-4E0D-AB35-7A122B29CCCC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F9CCF533-35CD-4FAF-A346-CD5E91365EF2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12F579D6-2936-4317-BD1E-86162CB05565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41F9142D-F17C-476D-BF74-C4CEAEED721E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D0617CDA-EFAC-458D-81FC-1739F4643F50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83C52AF6-9B50-4D5F-BA61-D0101F6078E5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43D7ED8-1946-415E-9CFA-F7CFBB481C50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15B95688-831A-40A2-BE42-71060551C058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5FB40CB5-4913-4843-BDDF-8009A65B51A1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F276964-7CF7-4503-A4D8-798536071858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3A50DC03-4A47-4E79-8319-5406511E5C35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E41E9983-23FC-4382-A3D5-8857D4CBC745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E6D76BBA-1CC6-44C1-A9C2-2A89F824D8A6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1DB60C5-06B6-40CE-BAD0-37816EC0C681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BDEF58E7-86DD-4865-B921-E4084A5DCEBE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BA10C0F6-16AD-4721-87F7-AAC883328957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D6079B85-E8B8-46A7-8ACD-E6FE719E5958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D0A53304-9784-4BD2-8E30-F62AFD898393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E8B03E8-B726-4D89-94BC-FF550DAA3DA0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AD07A208-80AC-4B9E-BDE0-53C1CB5CB97F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F55E0F3-765A-49CE-8FE2-805FE5F06857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7310DE23-45A2-4C9A-9922-4A89751CA21C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9F5CB44D-6C72-42BA-9F57-0AEB4C95000B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4DB6154F-CDF3-459D-B271-9F1A8E9B8A78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2669D27-95B7-4F49-AE4E-07F4D98DAFB7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A457BA8D-D32A-4A28-A2C3-EE2D9764D99A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912EEC70-0724-49BA-9060-FFB076A5B9A3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60EC598C-5B1D-4505-BF25-1D38F60890F9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76FB908F-B4D1-46AD-A7A6-B4B7320A5A02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239213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D0414246-6711-4804-9005-3956ED4F347F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C333CC6-3892-4DC4-B1DB-FD0DEB10C0B5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2EAD747-D942-4DB0-BEB5-8F3FFDC160B3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7F1E5E3-80DC-4FC0-ABD6-15119A49D90D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333593A0-3D3A-4B1A-A743-ACB60FEADDD3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17</xdr:row>
      <xdr:rowOff>0</xdr:rowOff>
    </xdr:from>
    <xdr:to>
      <xdr:col>1</xdr:col>
      <xdr:colOff>1032510</xdr:colOff>
      <xdr:row>20</xdr:row>
      <xdr:rowOff>267788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DB356B4A-0C0A-46CD-ABD3-9F6C1E0DD33A}"/>
            </a:ext>
          </a:extLst>
        </xdr:cNvPr>
        <xdr:cNvSpPr txBox="1">
          <a:spLocks noChangeArrowheads="1"/>
        </xdr:cNvSpPr>
      </xdr:nvSpPr>
      <xdr:spPr bwMode="auto">
        <a:xfrm>
          <a:off x="1626870" y="8214360"/>
          <a:ext cx="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3FE45456-50AD-4B80-8E53-8A2F337D7A38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14BC178-7549-4637-9AD9-8654E250BF50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AC264292-DFB1-4F61-B519-1A3CA6C66452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93612"/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C2E5F845-B1D3-4FEE-83D1-AF0FCAFE3EDC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9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602116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3B917F1-7DBE-4886-882D-59A8B2E484BD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602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602116"/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FDCCA5F5-67D5-41B4-BCC5-D3CCAE2A6C3F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602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8A0A0EBB-E727-47A6-90CB-BBD81918F7BE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6011D3D1-8591-4D0A-B447-F9EA9D62FDB1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D46C3EE-1696-4114-B6C4-63AE48FC35C6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93612"/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487D42A0-2F2B-4B73-BF6F-F9776108EF34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9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602116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D631A96C-839D-47C2-B669-919FCF9F2E97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602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602116"/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F07D0302-43D7-40FF-BEE1-5D3C850BD8B0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602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C1BF186D-C20F-4448-8A18-1DD3A04919A3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87814FD-3C86-42F8-822D-115523D58DDB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E926C026-44BE-4DD4-811C-766BE0843E0D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97BCEB40-C3DE-4DC1-B1F0-B8805C64A711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C173766C-2AAE-4E52-A019-1D883B708734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FAF7A32-0C5F-4772-8178-1206CDB9F0AF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A636938E-1EA2-4C6B-8E21-11EFF17F33D6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98F1178C-2C9C-40E3-8EE3-E45B4E636260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5802095E-2D08-4224-A941-C3F389D7257B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2101F8E-193C-4DD3-B248-FAC2E79B5AC3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7D68D5FB-E448-442C-9F33-1BE472C8DE14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55CE2134-EFCE-461F-992F-715E373FCBEC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850B176-316B-47B6-BC00-B3CB1518C31F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1A13A7DA-D45B-4B6C-8568-FED95D74A94D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96151E29-ECB8-454C-8EDC-EB3E5DCDF556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63948ED6-6F49-48C9-BFAD-E9574A945714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BA2CF987-4929-4BB3-9815-CCD6D869BE13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8F99238-AEEA-4DEB-B90D-B53F1A599E37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3611A6FE-82EB-49D1-9C77-4BA5DF1E5E2F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81554B64-BEC5-4526-AC9A-102DC66B1598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8D0DEF1-0087-4A04-AEF0-F08BC5E3B812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7ACC4385-B7A7-4D59-AC35-30F168E7D06D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3499182F-26D0-4B06-91FA-86358F5FD114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7F968B40-D9E0-4FEA-8A4B-832E17FBC7E6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93612"/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E03D06C-74CC-406A-A505-AE13E742CE25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9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602116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1169FD1-4EA6-4252-86A5-FA3F0D47F612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602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602116"/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DC19BA80-C9DA-4611-851E-E13202DAE1E0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602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C6FB02C8-9B67-4648-A948-4D090F37FF65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CE00B177-5E0D-4BC6-B3D0-55721F32BD84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F9630907-1A37-45DB-AE69-43178E44DF8C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CC1356C-1671-45F5-8C2A-019CAD3EAE0F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0DE975E-00B7-40B8-ABB3-A49D54362047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79CDB8CC-D256-466A-9A31-D9D8BECD69FE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77C34739-B6CD-44E8-AB79-942C85F51642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A324F422-C0FC-4B17-A2CE-7C4A247C068A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39587A45-E37B-4F3D-8297-483F40545D11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9DBA8E9C-9BD5-4FE2-BD27-21B5773CA9C4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85A9AAFF-22DE-40BA-A563-FC6CBFC8B0DC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1ACFFD-565B-4DD7-83B1-A7D4CE6B467C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E5102B2D-71D7-42A4-A7E6-54A193E1E43F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6B0DD4C6-32C4-4CA7-BDB9-6B1D5D7BF4D2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EF7AC809-D923-4950-A71B-13FC285ACE73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FCCCD1F7-BF8E-4F47-A54D-304635399103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34A061B0-392B-4C24-B40E-FE6BC1B55E3D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72861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A9B96639-55CD-4140-A22B-072B886CBF69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E5638444-9F89-44E5-B68F-FEE525C107B3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BF227856-AB1A-497B-A7C0-8558A7B6757E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D3ED0FEB-A1C9-4A83-8EAA-0701160DD40C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93612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72BFBA48-9172-4596-9DB5-F35520304546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9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602116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CA8C31F4-BBC6-4CA1-9DC7-8970D945FD7C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602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602116"/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3DBD3128-01A1-4754-8FE8-E1B0D0E70885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602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7CA8D774-3840-4B7D-A5E1-F8B0AC03DBA1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8FB5C5BF-7260-434E-9465-F4D43F2CB11C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60AF47CA-30E4-45A9-9E3F-2A78E2B5BC8F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D8CC2ABC-2207-413E-8AEB-5DA7DBBE4A50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FADFCE27-719B-49F9-8E02-07DF1BCFCDF6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763361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8B4654C7-6ACF-4378-A6C2-913173F1262B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1209675</xdr:colOff>
      <xdr:row>46</xdr:row>
      <xdr:rowOff>0</xdr:rowOff>
    </xdr:from>
    <xdr:ext cx="0" cy="593612"/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FFD4EF7D-9AD9-48FA-BA1B-DABEC81B7DE0}"/>
            </a:ext>
          </a:extLst>
        </xdr:cNvPr>
        <xdr:cNvSpPr txBox="1">
          <a:spLocks noChangeArrowheads="1"/>
        </xdr:cNvSpPr>
      </xdr:nvSpPr>
      <xdr:spPr bwMode="auto">
        <a:xfrm>
          <a:off x="1826895" y="19682460"/>
          <a:ext cx="0" cy="59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</xdr:col>
      <xdr:colOff>664028</xdr:colOff>
      <xdr:row>2</xdr:row>
      <xdr:rowOff>0</xdr:rowOff>
    </xdr:from>
    <xdr:to>
      <xdr:col>12</xdr:col>
      <xdr:colOff>838200</xdr:colOff>
      <xdr:row>2</xdr:row>
      <xdr:rowOff>0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77CA94DB-64FD-4637-B692-F3AFE217CD73}"/>
            </a:ext>
          </a:extLst>
        </xdr:cNvPr>
        <xdr:cNvCxnSpPr/>
      </xdr:nvCxnSpPr>
      <xdr:spPr>
        <a:xfrm>
          <a:off x="12010208" y="434340"/>
          <a:ext cx="20563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1328057</xdr:colOff>
      <xdr:row>2</xdr:row>
      <xdr:rowOff>21771</xdr:rowOff>
    </xdr:from>
    <xdr:to>
      <xdr:col>1</xdr:col>
      <xdr:colOff>2035628</xdr:colOff>
      <xdr:row>2</xdr:row>
      <xdr:rowOff>21771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BE819E6F-1EA5-46E1-BACF-790B6DCCDF83}"/>
            </a:ext>
          </a:extLst>
        </xdr:cNvPr>
        <xdr:cNvCxnSpPr/>
      </xdr:nvCxnSpPr>
      <xdr:spPr>
        <a:xfrm>
          <a:off x="1945277" y="456111"/>
          <a:ext cx="7075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"/>
  <sheetViews>
    <sheetView tabSelected="1" zoomScale="55" zoomScaleNormal="55" workbookViewId="0">
      <selection activeCell="U21" sqref="U21"/>
    </sheetView>
  </sheetViews>
  <sheetFormatPr defaultColWidth="9.09765625" defaultRowHeight="16.8" x14ac:dyDescent="0.3"/>
  <cols>
    <col min="1" max="1" width="8.09765625" style="59" customWidth="1"/>
    <col min="2" max="2" width="49.3984375" style="1" customWidth="1"/>
    <col min="3" max="3" width="9.69921875" style="1" customWidth="1"/>
    <col min="4" max="4" width="8.69921875" style="1" customWidth="1"/>
    <col min="5" max="5" width="12.69921875" style="120" customWidth="1"/>
    <col min="6" max="6" width="12.3984375" style="77" customWidth="1"/>
    <col min="7" max="7" width="11.09765625" style="71" hidden="1" customWidth="1"/>
    <col min="8" max="8" width="14.09765625" style="77" customWidth="1"/>
    <col min="9" max="9" width="12.59765625" style="120" customWidth="1"/>
    <col min="10" max="11" width="10.09765625" style="71" customWidth="1"/>
    <col min="12" max="12" width="11" style="71" customWidth="1"/>
    <col min="13" max="13" width="13.3984375" style="71" customWidth="1"/>
    <col min="14" max="14" width="11.3984375" style="71" customWidth="1"/>
    <col min="15" max="15" width="14.09765625" style="71" customWidth="1"/>
    <col min="16" max="16384" width="9.09765625" style="1"/>
  </cols>
  <sheetData>
    <row r="1" spans="1:19" x14ac:dyDescent="0.3">
      <c r="A1" s="137" t="s">
        <v>123</v>
      </c>
      <c r="B1" s="137"/>
      <c r="C1" s="100"/>
      <c r="D1" s="100"/>
      <c r="E1" s="114"/>
      <c r="F1" s="72"/>
      <c r="G1" s="58"/>
      <c r="H1" s="72"/>
      <c r="I1" s="138" t="s">
        <v>131</v>
      </c>
      <c r="J1" s="138"/>
      <c r="K1" s="138"/>
      <c r="L1" s="138"/>
      <c r="M1" s="138"/>
      <c r="N1" s="138"/>
      <c r="O1" s="138"/>
    </row>
    <row r="2" spans="1:19" ht="17.399999999999999" x14ac:dyDescent="0.3">
      <c r="A2" s="137" t="s">
        <v>125</v>
      </c>
      <c r="B2" s="137"/>
      <c r="C2" s="100"/>
      <c r="D2" s="100"/>
      <c r="E2" s="114"/>
      <c r="F2" s="72"/>
      <c r="G2" s="58"/>
      <c r="H2" s="72"/>
      <c r="I2" s="139" t="s">
        <v>132</v>
      </c>
      <c r="J2" s="139"/>
      <c r="K2" s="139"/>
      <c r="L2" s="139"/>
      <c r="M2" s="139"/>
      <c r="N2" s="139"/>
      <c r="O2" s="139"/>
    </row>
    <row r="3" spans="1:19" ht="26.25" customHeight="1" x14ac:dyDescent="0.3">
      <c r="A3" s="100"/>
      <c r="B3" s="100"/>
      <c r="C3" s="100"/>
      <c r="D3" s="100"/>
      <c r="E3" s="114"/>
      <c r="F3" s="72"/>
      <c r="G3" s="58"/>
      <c r="H3" s="72"/>
      <c r="I3" s="114"/>
      <c r="J3" s="140" t="s">
        <v>151</v>
      </c>
      <c r="K3" s="140"/>
      <c r="L3" s="140"/>
      <c r="M3" s="140"/>
      <c r="N3" s="140"/>
      <c r="O3" s="140"/>
    </row>
    <row r="4" spans="1:19" ht="20.399999999999999" x14ac:dyDescent="0.3">
      <c r="A4" s="136" t="s">
        <v>133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9" ht="24.9" customHeight="1" x14ac:dyDescent="0.3">
      <c r="A5" s="141" t="s">
        <v>169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9" ht="24.9" customHeight="1" x14ac:dyDescent="0.3">
      <c r="A6" s="142" t="s">
        <v>156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9" ht="25.5" customHeight="1" x14ac:dyDescent="0.3">
      <c r="B7" s="60"/>
      <c r="C7" s="60"/>
      <c r="D7" s="60"/>
      <c r="E7" s="114"/>
      <c r="F7" s="72"/>
      <c r="G7" s="58"/>
      <c r="H7" s="72"/>
      <c r="I7" s="114"/>
      <c r="J7" s="58"/>
      <c r="K7" s="58"/>
      <c r="L7" s="58"/>
      <c r="M7" s="143" t="s">
        <v>134</v>
      </c>
      <c r="N7" s="143"/>
      <c r="O7" s="143"/>
    </row>
    <row r="8" spans="1:19" s="61" customFormat="1" ht="33" customHeight="1" x14ac:dyDescent="0.3">
      <c r="A8" s="144" t="s">
        <v>0</v>
      </c>
      <c r="B8" s="133" t="s">
        <v>1</v>
      </c>
      <c r="C8" s="145" t="s">
        <v>145</v>
      </c>
      <c r="D8" s="145" t="s">
        <v>146</v>
      </c>
      <c r="E8" s="133" t="s">
        <v>157</v>
      </c>
      <c r="F8" s="133"/>
      <c r="G8" s="133"/>
      <c r="H8" s="133"/>
      <c r="I8" s="133" t="s">
        <v>144</v>
      </c>
      <c r="J8" s="133"/>
      <c r="K8" s="133"/>
      <c r="L8" s="133"/>
      <c r="M8" s="133"/>
      <c r="N8" s="133"/>
      <c r="O8" s="133"/>
      <c r="P8" s="133" t="s">
        <v>152</v>
      </c>
      <c r="Q8" s="133" t="s">
        <v>170</v>
      </c>
    </row>
    <row r="9" spans="1:19" s="61" customFormat="1" ht="52.8" customHeight="1" x14ac:dyDescent="0.3">
      <c r="A9" s="144"/>
      <c r="B9" s="133"/>
      <c r="C9" s="146"/>
      <c r="D9" s="146"/>
      <c r="E9" s="134" t="s">
        <v>2</v>
      </c>
      <c r="F9" s="135" t="s">
        <v>122</v>
      </c>
      <c r="G9" s="133" t="s">
        <v>21</v>
      </c>
      <c r="H9" s="133"/>
      <c r="I9" s="134" t="s">
        <v>2</v>
      </c>
      <c r="J9" s="133" t="s">
        <v>23</v>
      </c>
      <c r="K9" s="133"/>
      <c r="L9" s="133"/>
      <c r="M9" s="133" t="s">
        <v>27</v>
      </c>
      <c r="N9" s="133"/>
      <c r="O9" s="133"/>
      <c r="P9" s="133"/>
      <c r="Q9" s="133"/>
    </row>
    <row r="10" spans="1:19" s="61" customFormat="1" ht="21" customHeight="1" x14ac:dyDescent="0.3">
      <c r="A10" s="144"/>
      <c r="B10" s="133"/>
      <c r="C10" s="146"/>
      <c r="D10" s="146"/>
      <c r="E10" s="134"/>
      <c r="F10" s="135"/>
      <c r="G10" s="133" t="s">
        <v>19</v>
      </c>
      <c r="H10" s="135" t="s">
        <v>20</v>
      </c>
      <c r="I10" s="134"/>
      <c r="J10" s="133" t="s">
        <v>2</v>
      </c>
      <c r="K10" s="133" t="s">
        <v>24</v>
      </c>
      <c r="L10" s="133"/>
      <c r="M10" s="133" t="s">
        <v>2</v>
      </c>
      <c r="N10" s="133" t="s">
        <v>24</v>
      </c>
      <c r="O10" s="133"/>
      <c r="P10" s="133"/>
      <c r="Q10" s="133"/>
    </row>
    <row r="11" spans="1:19" s="61" customFormat="1" ht="81.599999999999994" customHeight="1" x14ac:dyDescent="0.3">
      <c r="A11" s="144"/>
      <c r="B11" s="133"/>
      <c r="C11" s="147"/>
      <c r="D11" s="147"/>
      <c r="E11" s="134"/>
      <c r="F11" s="135"/>
      <c r="G11" s="133"/>
      <c r="H11" s="135"/>
      <c r="I11" s="134"/>
      <c r="J11" s="133"/>
      <c r="K11" s="99" t="s">
        <v>25</v>
      </c>
      <c r="L11" s="99" t="s">
        <v>26</v>
      </c>
      <c r="M11" s="133"/>
      <c r="N11" s="99" t="s">
        <v>25</v>
      </c>
      <c r="O11" s="99" t="s">
        <v>26</v>
      </c>
      <c r="P11" s="133"/>
      <c r="Q11" s="133"/>
    </row>
    <row r="12" spans="1:19" s="63" customFormat="1" ht="33.75" customHeight="1" x14ac:dyDescent="0.3">
      <c r="A12" s="62">
        <v>1</v>
      </c>
      <c r="B12" s="62">
        <v>2</v>
      </c>
      <c r="C12" s="62">
        <v>3</v>
      </c>
      <c r="D12" s="62">
        <v>4</v>
      </c>
      <c r="E12" s="115" t="s">
        <v>147</v>
      </c>
      <c r="F12" s="73">
        <v>6</v>
      </c>
      <c r="G12" s="62">
        <v>7</v>
      </c>
      <c r="H12" s="73">
        <v>8</v>
      </c>
      <c r="I12" s="121" t="s">
        <v>148</v>
      </c>
      <c r="J12" s="62" t="s">
        <v>149</v>
      </c>
      <c r="K12" s="62">
        <v>11</v>
      </c>
      <c r="L12" s="62">
        <v>12</v>
      </c>
      <c r="M12" s="62" t="s">
        <v>150</v>
      </c>
      <c r="N12" s="62">
        <v>14</v>
      </c>
      <c r="O12" s="62">
        <v>15</v>
      </c>
      <c r="P12" s="62">
        <v>16</v>
      </c>
      <c r="Q12" s="99"/>
    </row>
    <row r="13" spans="1:19" s="61" customFormat="1" ht="33.75" customHeight="1" x14ac:dyDescent="0.3">
      <c r="A13" s="62" t="s">
        <v>13</v>
      </c>
      <c r="B13" s="64" t="s">
        <v>41</v>
      </c>
      <c r="C13" s="64"/>
      <c r="D13" s="64"/>
      <c r="E13" s="116">
        <f t="shared" ref="E13:O13" si="0">E14+E35</f>
        <v>179647.17600000001</v>
      </c>
      <c r="F13" s="65">
        <f t="shared" si="0"/>
        <v>0</v>
      </c>
      <c r="G13" s="65">
        <f t="shared" si="0"/>
        <v>159647.17600000001</v>
      </c>
      <c r="H13" s="65">
        <f t="shared" si="0"/>
        <v>179647.17600000001</v>
      </c>
      <c r="I13" s="116">
        <f t="shared" si="0"/>
        <v>15435.232</v>
      </c>
      <c r="J13" s="65">
        <f t="shared" si="0"/>
        <v>0</v>
      </c>
      <c r="K13" s="65">
        <f t="shared" si="0"/>
        <v>0</v>
      </c>
      <c r="L13" s="65">
        <f t="shared" si="0"/>
        <v>0</v>
      </c>
      <c r="M13" s="65">
        <f t="shared" si="0"/>
        <v>15435.232</v>
      </c>
      <c r="N13" s="65">
        <f t="shared" si="0"/>
        <v>15435.232</v>
      </c>
      <c r="O13" s="65">
        <f t="shared" si="0"/>
        <v>0</v>
      </c>
      <c r="P13" s="99"/>
      <c r="Q13" s="99">
        <f>I13/E13*100</f>
        <v>8.5919702962656075</v>
      </c>
      <c r="S13" s="63"/>
    </row>
    <row r="14" spans="1:19" s="61" customFormat="1" ht="33.75" customHeight="1" x14ac:dyDescent="0.3">
      <c r="A14" s="62" t="s">
        <v>42</v>
      </c>
      <c r="B14" s="64" t="s">
        <v>43</v>
      </c>
      <c r="C14" s="64"/>
      <c r="D14" s="64"/>
      <c r="E14" s="116">
        <f t="shared" ref="E14" si="1">E15+E26</f>
        <v>67819.176000000007</v>
      </c>
      <c r="F14" s="65">
        <f t="shared" ref="F14" si="2">F15+F26</f>
        <v>0</v>
      </c>
      <c r="G14" s="65">
        <f t="shared" ref="G14" si="3">G15+G26</f>
        <v>67819.176000000007</v>
      </c>
      <c r="H14" s="65">
        <f t="shared" ref="H14" si="4">H15+H26</f>
        <v>67819.176000000007</v>
      </c>
      <c r="I14" s="116">
        <f t="shared" ref="I14" si="5">I15+I26</f>
        <v>0</v>
      </c>
      <c r="J14" s="65">
        <f t="shared" ref="J14" si="6">J15+J26</f>
        <v>0</v>
      </c>
      <c r="K14" s="65">
        <f t="shared" ref="K14" si="7">K15+K26</f>
        <v>0</v>
      </c>
      <c r="L14" s="65">
        <f t="shared" ref="L14" si="8">L15+L26</f>
        <v>0</v>
      </c>
      <c r="M14" s="65">
        <f t="shared" ref="M14" si="9">M15+M26</f>
        <v>0</v>
      </c>
      <c r="N14" s="65">
        <f t="shared" ref="N14" si="10">N15+N26</f>
        <v>0</v>
      </c>
      <c r="O14" s="65">
        <f t="shared" ref="O14" si="11">O15+O26</f>
        <v>0</v>
      </c>
      <c r="P14" s="99"/>
      <c r="Q14" s="123">
        <f t="shared" ref="Q14:Q67" si="12">I14/E14*100</f>
        <v>0</v>
      </c>
    </row>
    <row r="15" spans="1:19" s="61" customFormat="1" ht="24.9" customHeight="1" x14ac:dyDescent="0.3">
      <c r="A15" s="62" t="s">
        <v>44</v>
      </c>
      <c r="B15" s="64" t="s">
        <v>45</v>
      </c>
      <c r="C15" s="64"/>
      <c r="D15" s="64"/>
      <c r="E15" s="116">
        <f>E16</f>
        <v>63000</v>
      </c>
      <c r="F15" s="65">
        <f t="shared" ref="F15:O15" si="13">F16</f>
        <v>0</v>
      </c>
      <c r="G15" s="65">
        <f t="shared" si="13"/>
        <v>63000</v>
      </c>
      <c r="H15" s="65">
        <f t="shared" si="13"/>
        <v>63000</v>
      </c>
      <c r="I15" s="116">
        <f t="shared" si="13"/>
        <v>0</v>
      </c>
      <c r="J15" s="65">
        <f t="shared" si="13"/>
        <v>0</v>
      </c>
      <c r="K15" s="65">
        <f t="shared" si="13"/>
        <v>0</v>
      </c>
      <c r="L15" s="65">
        <f t="shared" si="13"/>
        <v>0</v>
      </c>
      <c r="M15" s="65">
        <f t="shared" si="13"/>
        <v>0</v>
      </c>
      <c r="N15" s="65">
        <f t="shared" si="13"/>
        <v>0</v>
      </c>
      <c r="O15" s="65">
        <f t="shared" si="13"/>
        <v>0</v>
      </c>
      <c r="P15" s="99"/>
      <c r="Q15" s="123">
        <f t="shared" si="12"/>
        <v>0</v>
      </c>
    </row>
    <row r="16" spans="1:19" s="61" customFormat="1" ht="33.75" customHeight="1" x14ac:dyDescent="0.3">
      <c r="A16" s="62" t="s">
        <v>4</v>
      </c>
      <c r="B16" s="64" t="s">
        <v>37</v>
      </c>
      <c r="C16" s="64"/>
      <c r="D16" s="64"/>
      <c r="E16" s="116">
        <f>E17+E19</f>
        <v>63000</v>
      </c>
      <c r="F16" s="65">
        <f t="shared" ref="F16:O16" si="14">F17+F19</f>
        <v>0</v>
      </c>
      <c r="G16" s="65">
        <f t="shared" si="14"/>
        <v>63000</v>
      </c>
      <c r="H16" s="65">
        <f t="shared" si="14"/>
        <v>63000</v>
      </c>
      <c r="I16" s="116">
        <f t="shared" si="14"/>
        <v>0</v>
      </c>
      <c r="J16" s="65">
        <f t="shared" si="14"/>
        <v>0</v>
      </c>
      <c r="K16" s="65">
        <f t="shared" si="14"/>
        <v>0</v>
      </c>
      <c r="L16" s="65">
        <f t="shared" si="14"/>
        <v>0</v>
      </c>
      <c r="M16" s="65">
        <f t="shared" si="14"/>
        <v>0</v>
      </c>
      <c r="N16" s="65">
        <f t="shared" si="14"/>
        <v>0</v>
      </c>
      <c r="O16" s="65">
        <f t="shared" si="14"/>
        <v>0</v>
      </c>
      <c r="P16" s="99"/>
      <c r="Q16" s="123">
        <f t="shared" si="12"/>
        <v>0</v>
      </c>
    </row>
    <row r="17" spans="1:17" s="70" customFormat="1" ht="31.5" customHeight="1" x14ac:dyDescent="0.3">
      <c r="A17" s="67">
        <v>1</v>
      </c>
      <c r="B17" s="68" t="s">
        <v>126</v>
      </c>
      <c r="C17" s="68"/>
      <c r="D17" s="68"/>
      <c r="E17" s="117">
        <f>+E18</f>
        <v>50000</v>
      </c>
      <c r="F17" s="69">
        <f t="shared" ref="F17:O17" si="15">+F18</f>
        <v>0</v>
      </c>
      <c r="G17" s="69">
        <f t="shared" si="15"/>
        <v>50000</v>
      </c>
      <c r="H17" s="69">
        <f t="shared" si="15"/>
        <v>50000</v>
      </c>
      <c r="I17" s="117">
        <f t="shared" si="15"/>
        <v>0</v>
      </c>
      <c r="J17" s="69">
        <f t="shared" si="15"/>
        <v>0</v>
      </c>
      <c r="K17" s="69">
        <f t="shared" si="15"/>
        <v>0</v>
      </c>
      <c r="L17" s="69">
        <f t="shared" si="15"/>
        <v>0</v>
      </c>
      <c r="M17" s="69">
        <f t="shared" si="15"/>
        <v>0</v>
      </c>
      <c r="N17" s="69">
        <f t="shared" si="15"/>
        <v>0</v>
      </c>
      <c r="O17" s="69">
        <f t="shared" si="15"/>
        <v>0</v>
      </c>
      <c r="P17" s="99"/>
      <c r="Q17" s="123">
        <f t="shared" si="12"/>
        <v>0</v>
      </c>
    </row>
    <row r="18" spans="1:17" s="61" customFormat="1" ht="37.5" customHeight="1" x14ac:dyDescent="0.3">
      <c r="A18" s="93"/>
      <c r="B18" s="94" t="s">
        <v>128</v>
      </c>
      <c r="C18" s="79" t="s">
        <v>13</v>
      </c>
      <c r="D18" s="68"/>
      <c r="E18" s="118">
        <f>F18+H18</f>
        <v>50000</v>
      </c>
      <c r="F18" s="75"/>
      <c r="G18" s="66">
        <v>50000</v>
      </c>
      <c r="H18" s="76">
        <f>G18</f>
        <v>50000</v>
      </c>
      <c r="I18" s="122">
        <f>J18+M18</f>
        <v>0</v>
      </c>
      <c r="J18" s="66"/>
      <c r="K18" s="66"/>
      <c r="L18" s="66"/>
      <c r="M18" s="101">
        <f>N18</f>
        <v>0</v>
      </c>
      <c r="N18" s="76"/>
      <c r="O18" s="66"/>
      <c r="P18" s="99"/>
      <c r="Q18" s="123">
        <f t="shared" si="12"/>
        <v>0</v>
      </c>
    </row>
    <row r="19" spans="1:17" s="61" customFormat="1" ht="37.5" customHeight="1" x14ac:dyDescent="0.3">
      <c r="A19" s="67">
        <v>2</v>
      </c>
      <c r="B19" s="80" t="s">
        <v>158</v>
      </c>
      <c r="C19" s="79"/>
      <c r="D19" s="68"/>
      <c r="E19" s="116">
        <f>SUM(E20:E25)</f>
        <v>13000</v>
      </c>
      <c r="F19" s="65">
        <f t="shared" ref="F19:O19" si="16">SUM(F20:F25)</f>
        <v>0</v>
      </c>
      <c r="G19" s="65">
        <f t="shared" si="16"/>
        <v>13000</v>
      </c>
      <c r="H19" s="65">
        <f t="shared" si="16"/>
        <v>13000</v>
      </c>
      <c r="I19" s="116">
        <f t="shared" si="16"/>
        <v>0</v>
      </c>
      <c r="J19" s="65">
        <f t="shared" si="16"/>
        <v>0</v>
      </c>
      <c r="K19" s="65">
        <f t="shared" si="16"/>
        <v>0</v>
      </c>
      <c r="L19" s="65">
        <f t="shared" si="16"/>
        <v>0</v>
      </c>
      <c r="M19" s="65">
        <f t="shared" si="16"/>
        <v>0</v>
      </c>
      <c r="N19" s="65">
        <f t="shared" si="16"/>
        <v>0</v>
      </c>
      <c r="O19" s="65">
        <f t="shared" si="16"/>
        <v>0</v>
      </c>
      <c r="P19" s="99"/>
      <c r="Q19" s="123">
        <f t="shared" si="12"/>
        <v>0</v>
      </c>
    </row>
    <row r="20" spans="1:17" s="61" customFormat="1" ht="37.5" customHeight="1" x14ac:dyDescent="0.3">
      <c r="A20" s="67"/>
      <c r="B20" s="102" t="s">
        <v>154</v>
      </c>
      <c r="C20" s="79" t="s">
        <v>153</v>
      </c>
      <c r="D20" s="68"/>
      <c r="E20" s="118">
        <f t="shared" ref="E20:E25" si="17">G20</f>
        <v>4000</v>
      </c>
      <c r="F20" s="75"/>
      <c r="G20" s="66">
        <v>4000</v>
      </c>
      <c r="H20" s="76">
        <f>G20</f>
        <v>4000</v>
      </c>
      <c r="I20" s="122"/>
      <c r="J20" s="66"/>
      <c r="K20" s="66"/>
      <c r="L20" s="66"/>
      <c r="M20" s="101"/>
      <c r="N20" s="76"/>
      <c r="O20" s="66"/>
      <c r="P20" s="99"/>
      <c r="Q20" s="123">
        <f t="shared" si="12"/>
        <v>0</v>
      </c>
    </row>
    <row r="21" spans="1:17" s="61" customFormat="1" ht="37.5" customHeight="1" x14ac:dyDescent="0.3">
      <c r="A21" s="67"/>
      <c r="B21" s="161" t="s">
        <v>183</v>
      </c>
      <c r="C21" s="79" t="s">
        <v>153</v>
      </c>
      <c r="D21" s="68"/>
      <c r="E21" s="118">
        <f t="shared" si="17"/>
        <v>800</v>
      </c>
      <c r="F21" s="75"/>
      <c r="G21" s="66">
        <v>800</v>
      </c>
      <c r="H21" s="76">
        <f t="shared" ref="H21:H25" si="18">G21</f>
        <v>800</v>
      </c>
      <c r="I21" s="122"/>
      <c r="J21" s="66"/>
      <c r="K21" s="66"/>
      <c r="L21" s="66"/>
      <c r="M21" s="101"/>
      <c r="N21" s="76"/>
      <c r="O21" s="66"/>
      <c r="P21" s="99"/>
      <c r="Q21" s="123">
        <f t="shared" si="12"/>
        <v>0</v>
      </c>
    </row>
    <row r="22" spans="1:17" s="61" customFormat="1" ht="37.5" customHeight="1" x14ac:dyDescent="0.3">
      <c r="A22" s="67"/>
      <c r="B22" s="102" t="s">
        <v>155</v>
      </c>
      <c r="C22" s="79" t="s">
        <v>153</v>
      </c>
      <c r="D22" s="68"/>
      <c r="E22" s="118">
        <f t="shared" si="17"/>
        <v>5800</v>
      </c>
      <c r="F22" s="75"/>
      <c r="G22" s="66">
        <v>5800</v>
      </c>
      <c r="H22" s="76">
        <f t="shared" si="18"/>
        <v>5800</v>
      </c>
      <c r="I22" s="122"/>
      <c r="J22" s="66"/>
      <c r="K22" s="66"/>
      <c r="L22" s="66"/>
      <c r="M22" s="101"/>
      <c r="N22" s="76"/>
      <c r="O22" s="66"/>
      <c r="P22" s="99"/>
      <c r="Q22" s="123">
        <f t="shared" si="12"/>
        <v>0</v>
      </c>
    </row>
    <row r="23" spans="1:17" s="61" customFormat="1" ht="37.5" customHeight="1" x14ac:dyDescent="0.3">
      <c r="A23" s="67"/>
      <c r="B23" s="129" t="s">
        <v>171</v>
      </c>
      <c r="C23" s="79" t="s">
        <v>153</v>
      </c>
      <c r="D23" s="68"/>
      <c r="E23" s="118">
        <f t="shared" si="17"/>
        <v>800</v>
      </c>
      <c r="F23" s="75"/>
      <c r="G23" s="66">
        <v>800</v>
      </c>
      <c r="H23" s="76">
        <f t="shared" si="18"/>
        <v>800</v>
      </c>
      <c r="I23" s="122"/>
      <c r="J23" s="66"/>
      <c r="K23" s="66"/>
      <c r="L23" s="66"/>
      <c r="M23" s="101"/>
      <c r="N23" s="76"/>
      <c r="O23" s="66"/>
      <c r="P23" s="99"/>
      <c r="Q23" s="123">
        <f t="shared" si="12"/>
        <v>0</v>
      </c>
    </row>
    <row r="24" spans="1:17" s="61" customFormat="1" ht="37.5" customHeight="1" x14ac:dyDescent="0.3">
      <c r="A24" s="75"/>
      <c r="B24" s="129" t="s">
        <v>172</v>
      </c>
      <c r="C24" s="79" t="s">
        <v>153</v>
      </c>
      <c r="D24" s="68"/>
      <c r="E24" s="118">
        <f t="shared" si="17"/>
        <v>800</v>
      </c>
      <c r="F24" s="75"/>
      <c r="G24" s="66">
        <v>800</v>
      </c>
      <c r="H24" s="76">
        <f t="shared" si="18"/>
        <v>800</v>
      </c>
      <c r="I24" s="122"/>
      <c r="J24" s="66"/>
      <c r="K24" s="66"/>
      <c r="L24" s="66"/>
      <c r="M24" s="101"/>
      <c r="N24" s="76"/>
      <c r="O24" s="66"/>
      <c r="P24" s="99"/>
      <c r="Q24" s="123">
        <f t="shared" si="12"/>
        <v>0</v>
      </c>
    </row>
    <row r="25" spans="1:17" s="61" customFormat="1" ht="37.5" customHeight="1" x14ac:dyDescent="0.3">
      <c r="A25" s="75"/>
      <c r="B25" s="129" t="s">
        <v>173</v>
      </c>
      <c r="C25" s="79" t="s">
        <v>153</v>
      </c>
      <c r="D25" s="68"/>
      <c r="E25" s="118">
        <f t="shared" si="17"/>
        <v>800</v>
      </c>
      <c r="F25" s="75"/>
      <c r="G25" s="66">
        <v>800</v>
      </c>
      <c r="H25" s="76">
        <f t="shared" si="18"/>
        <v>800</v>
      </c>
      <c r="I25" s="122"/>
      <c r="J25" s="66"/>
      <c r="K25" s="66"/>
      <c r="L25" s="66"/>
      <c r="M25" s="101"/>
      <c r="N25" s="76"/>
      <c r="O25" s="66"/>
      <c r="P25" s="99"/>
      <c r="Q25" s="123">
        <f t="shared" si="12"/>
        <v>0</v>
      </c>
    </row>
    <row r="26" spans="1:17" s="61" customFormat="1" ht="37.5" customHeight="1" x14ac:dyDescent="0.3">
      <c r="A26" s="67" t="s">
        <v>39</v>
      </c>
      <c r="B26" s="80" t="s">
        <v>182</v>
      </c>
      <c r="C26" s="80"/>
      <c r="D26" s="80"/>
      <c r="E26" s="116">
        <f>SUM(E27:E34)</f>
        <v>4819.1760000000004</v>
      </c>
      <c r="F26" s="74">
        <f t="shared" ref="F26:O26" si="19">SUM(F27:F34)</f>
        <v>0</v>
      </c>
      <c r="G26" s="65">
        <f t="shared" si="19"/>
        <v>4819.1760000000004</v>
      </c>
      <c r="H26" s="74">
        <f t="shared" si="19"/>
        <v>4819.1760000000004</v>
      </c>
      <c r="I26" s="116">
        <f t="shared" si="19"/>
        <v>0</v>
      </c>
      <c r="J26" s="65">
        <f t="shared" si="19"/>
        <v>0</v>
      </c>
      <c r="K26" s="65">
        <f t="shared" si="19"/>
        <v>0</v>
      </c>
      <c r="L26" s="65">
        <f t="shared" si="19"/>
        <v>0</v>
      </c>
      <c r="M26" s="65">
        <f t="shared" si="19"/>
        <v>0</v>
      </c>
      <c r="N26" s="65">
        <f t="shared" si="19"/>
        <v>0</v>
      </c>
      <c r="O26" s="65">
        <f t="shared" si="19"/>
        <v>0</v>
      </c>
      <c r="P26" s="99"/>
      <c r="Q26" s="123">
        <f t="shared" si="12"/>
        <v>0</v>
      </c>
    </row>
    <row r="27" spans="1:17" s="61" customFormat="1" ht="37.5" customHeight="1" x14ac:dyDescent="0.3">
      <c r="A27" s="56"/>
      <c r="B27" s="130" t="s">
        <v>174</v>
      </c>
      <c r="C27" s="81"/>
      <c r="D27" s="80"/>
      <c r="E27" s="118">
        <f t="shared" ref="E27:E34" si="20">G27</f>
        <v>567.36</v>
      </c>
      <c r="F27" s="75"/>
      <c r="G27" s="66">
        <v>567.36</v>
      </c>
      <c r="H27" s="76">
        <f>G27</f>
        <v>567.36</v>
      </c>
      <c r="I27" s="118"/>
      <c r="J27" s="66"/>
      <c r="K27" s="66"/>
      <c r="L27" s="66"/>
      <c r="M27" s="66"/>
      <c r="N27" s="66"/>
      <c r="O27" s="66"/>
      <c r="P27" s="99"/>
      <c r="Q27" s="126">
        <f t="shared" si="12"/>
        <v>0</v>
      </c>
    </row>
    <row r="28" spans="1:17" s="61" customFormat="1" ht="37.5" customHeight="1" x14ac:dyDescent="0.3">
      <c r="A28" s="56"/>
      <c r="B28" s="131" t="s">
        <v>175</v>
      </c>
      <c r="C28" s="81"/>
      <c r="D28" s="80"/>
      <c r="E28" s="118">
        <f t="shared" si="20"/>
        <v>567.36</v>
      </c>
      <c r="F28" s="75"/>
      <c r="G28" s="66">
        <v>567.36</v>
      </c>
      <c r="H28" s="76">
        <f t="shared" ref="H28:H34" si="21">G28</f>
        <v>567.36</v>
      </c>
      <c r="I28" s="118"/>
      <c r="J28" s="66"/>
      <c r="K28" s="66"/>
      <c r="L28" s="66"/>
      <c r="M28" s="66"/>
      <c r="N28" s="66"/>
      <c r="O28" s="66"/>
      <c r="P28" s="99"/>
      <c r="Q28" s="126">
        <f t="shared" si="12"/>
        <v>0</v>
      </c>
    </row>
    <row r="29" spans="1:17" s="61" customFormat="1" ht="37.5" customHeight="1" x14ac:dyDescent="0.3">
      <c r="A29" s="56"/>
      <c r="B29" s="130" t="s">
        <v>176</v>
      </c>
      <c r="C29" s="81"/>
      <c r="D29" s="80"/>
      <c r="E29" s="118">
        <f t="shared" si="20"/>
        <v>567.36</v>
      </c>
      <c r="F29" s="75"/>
      <c r="G29" s="66">
        <v>567.36</v>
      </c>
      <c r="H29" s="76">
        <f t="shared" si="21"/>
        <v>567.36</v>
      </c>
      <c r="I29" s="118"/>
      <c r="J29" s="66"/>
      <c r="K29" s="66"/>
      <c r="L29" s="66"/>
      <c r="M29" s="66"/>
      <c r="N29" s="66"/>
      <c r="O29" s="66"/>
      <c r="P29" s="99"/>
      <c r="Q29" s="126">
        <f t="shared" si="12"/>
        <v>0</v>
      </c>
    </row>
    <row r="30" spans="1:17" s="61" customFormat="1" ht="37.5" customHeight="1" x14ac:dyDescent="0.3">
      <c r="A30" s="56"/>
      <c r="B30" s="131" t="s">
        <v>177</v>
      </c>
      <c r="C30" s="81"/>
      <c r="D30" s="80"/>
      <c r="E30" s="118">
        <f t="shared" si="20"/>
        <v>567.36</v>
      </c>
      <c r="F30" s="75"/>
      <c r="G30" s="66">
        <v>567.36</v>
      </c>
      <c r="H30" s="76">
        <f t="shared" si="21"/>
        <v>567.36</v>
      </c>
      <c r="I30" s="118"/>
      <c r="J30" s="66"/>
      <c r="K30" s="66"/>
      <c r="L30" s="66"/>
      <c r="M30" s="66"/>
      <c r="N30" s="66"/>
      <c r="O30" s="66"/>
      <c r="P30" s="99"/>
      <c r="Q30" s="126">
        <f t="shared" si="12"/>
        <v>0</v>
      </c>
    </row>
    <row r="31" spans="1:17" s="61" customFormat="1" ht="37.5" customHeight="1" x14ac:dyDescent="0.3">
      <c r="A31" s="56"/>
      <c r="B31" s="132" t="s">
        <v>178</v>
      </c>
      <c r="C31" s="81"/>
      <c r="D31" s="80"/>
      <c r="E31" s="118">
        <f>H31</f>
        <v>450</v>
      </c>
      <c r="F31" s="75"/>
      <c r="G31" s="66">
        <v>1274.8800000000001</v>
      </c>
      <c r="H31" s="76">
        <v>450</v>
      </c>
      <c r="I31" s="118"/>
      <c r="J31" s="66"/>
      <c r="K31" s="66"/>
      <c r="L31" s="66"/>
      <c r="M31" s="66"/>
      <c r="N31" s="66"/>
      <c r="O31" s="66"/>
      <c r="P31" s="99"/>
      <c r="Q31" s="126">
        <f t="shared" si="12"/>
        <v>0</v>
      </c>
    </row>
    <row r="32" spans="1:17" s="61" customFormat="1" ht="37.5" customHeight="1" x14ac:dyDescent="0.3">
      <c r="A32" s="56"/>
      <c r="B32" s="132" t="s">
        <v>179</v>
      </c>
      <c r="C32" s="81"/>
      <c r="D32" s="80"/>
      <c r="E32" s="118">
        <f>H32</f>
        <v>824.88</v>
      </c>
      <c r="F32" s="75"/>
      <c r="G32" s="66"/>
      <c r="H32" s="76">
        <v>824.88</v>
      </c>
      <c r="I32" s="118"/>
      <c r="J32" s="66"/>
      <c r="K32" s="66"/>
      <c r="L32" s="66"/>
      <c r="M32" s="66"/>
      <c r="N32" s="66"/>
      <c r="O32" s="95"/>
      <c r="P32" s="99"/>
      <c r="Q32" s="126"/>
    </row>
    <row r="33" spans="1:17" s="61" customFormat="1" ht="37.5" customHeight="1" x14ac:dyDescent="0.3">
      <c r="A33" s="56"/>
      <c r="B33" s="56" t="s">
        <v>180</v>
      </c>
      <c r="C33" s="81"/>
      <c r="D33" s="80"/>
      <c r="E33" s="118">
        <f t="shared" si="20"/>
        <v>567.36</v>
      </c>
      <c r="F33" s="75"/>
      <c r="G33" s="66">
        <v>567.36</v>
      </c>
      <c r="H33" s="76">
        <f t="shared" si="21"/>
        <v>567.36</v>
      </c>
      <c r="I33" s="118"/>
      <c r="J33" s="66"/>
      <c r="K33" s="66"/>
      <c r="L33" s="66"/>
      <c r="M33" s="66"/>
      <c r="N33" s="66"/>
      <c r="O33" s="95"/>
      <c r="P33" s="99"/>
      <c r="Q33" s="126">
        <f t="shared" si="12"/>
        <v>0</v>
      </c>
    </row>
    <row r="34" spans="1:17" s="61" customFormat="1" ht="37.5" customHeight="1" x14ac:dyDescent="0.3">
      <c r="A34" s="56"/>
      <c r="B34" s="130" t="s">
        <v>181</v>
      </c>
      <c r="C34" s="81"/>
      <c r="D34" s="80"/>
      <c r="E34" s="118">
        <f t="shared" si="20"/>
        <v>707.49600000000009</v>
      </c>
      <c r="F34" s="75"/>
      <c r="G34" s="66">
        <v>707.49600000000009</v>
      </c>
      <c r="H34" s="76">
        <f t="shared" si="21"/>
        <v>707.49600000000009</v>
      </c>
      <c r="I34" s="118"/>
      <c r="J34" s="66"/>
      <c r="K34" s="66"/>
      <c r="L34" s="66"/>
      <c r="M34" s="66"/>
      <c r="N34" s="66"/>
      <c r="O34" s="57"/>
      <c r="P34" s="99"/>
      <c r="Q34" s="126">
        <f t="shared" si="12"/>
        <v>0</v>
      </c>
    </row>
    <row r="35" spans="1:17" s="61" customFormat="1" ht="33.75" customHeight="1" x14ac:dyDescent="0.3">
      <c r="A35" s="62" t="s">
        <v>72</v>
      </c>
      <c r="B35" s="64" t="s">
        <v>77</v>
      </c>
      <c r="C35" s="80"/>
      <c r="D35" s="80"/>
      <c r="E35" s="119">
        <f>E36</f>
        <v>111828</v>
      </c>
      <c r="F35" s="83">
        <f t="shared" ref="F35:O36" si="22">F36</f>
        <v>0</v>
      </c>
      <c r="G35" s="82">
        <f t="shared" si="22"/>
        <v>91828</v>
      </c>
      <c r="H35" s="83">
        <f t="shared" si="22"/>
        <v>111828</v>
      </c>
      <c r="I35" s="119">
        <f t="shared" si="22"/>
        <v>15435.232</v>
      </c>
      <c r="J35" s="82">
        <f t="shared" si="22"/>
        <v>0</v>
      </c>
      <c r="K35" s="82">
        <f t="shared" si="22"/>
        <v>0</v>
      </c>
      <c r="L35" s="82">
        <f t="shared" si="22"/>
        <v>0</v>
      </c>
      <c r="M35" s="82">
        <f t="shared" si="22"/>
        <v>15435.232</v>
      </c>
      <c r="N35" s="82">
        <f t="shared" si="22"/>
        <v>15435.232</v>
      </c>
      <c r="O35" s="82">
        <f t="shared" si="22"/>
        <v>0</v>
      </c>
      <c r="P35" s="99"/>
      <c r="Q35" s="127">
        <f t="shared" si="12"/>
        <v>13.802654075902279</v>
      </c>
    </row>
    <row r="36" spans="1:17" s="61" customFormat="1" ht="33.75" customHeight="1" x14ac:dyDescent="0.3">
      <c r="A36" s="62" t="s">
        <v>73</v>
      </c>
      <c r="B36" s="64" t="s">
        <v>45</v>
      </c>
      <c r="C36" s="80"/>
      <c r="D36" s="80"/>
      <c r="E36" s="119">
        <f>E37</f>
        <v>111828</v>
      </c>
      <c r="F36" s="83">
        <f t="shared" si="22"/>
        <v>0</v>
      </c>
      <c r="G36" s="82">
        <f t="shared" si="22"/>
        <v>91828</v>
      </c>
      <c r="H36" s="83">
        <f t="shared" si="22"/>
        <v>111828</v>
      </c>
      <c r="I36" s="119">
        <f t="shared" si="22"/>
        <v>15435.232</v>
      </c>
      <c r="J36" s="82">
        <f t="shared" si="22"/>
        <v>0</v>
      </c>
      <c r="K36" s="82">
        <f t="shared" si="22"/>
        <v>0</v>
      </c>
      <c r="L36" s="82">
        <f t="shared" si="22"/>
        <v>0</v>
      </c>
      <c r="M36" s="82">
        <f t="shared" si="22"/>
        <v>15435.232</v>
      </c>
      <c r="N36" s="82">
        <f t="shared" si="22"/>
        <v>15435.232</v>
      </c>
      <c r="O36" s="82">
        <f t="shared" si="22"/>
        <v>0</v>
      </c>
      <c r="P36" s="99"/>
      <c r="Q36" s="127">
        <f t="shared" si="12"/>
        <v>13.802654075902279</v>
      </c>
    </row>
    <row r="37" spans="1:17" s="61" customFormat="1" ht="33.75" customHeight="1" x14ac:dyDescent="0.3">
      <c r="A37" s="62" t="s">
        <v>4</v>
      </c>
      <c r="B37" s="64" t="s">
        <v>37</v>
      </c>
      <c r="C37" s="80"/>
      <c r="D37" s="80"/>
      <c r="E37" s="119">
        <f>E38+E47+E55</f>
        <v>111828</v>
      </c>
      <c r="F37" s="83">
        <f t="shared" ref="F37:O37" si="23">F38+F47+F55</f>
        <v>0</v>
      </c>
      <c r="G37" s="83">
        <f t="shared" si="23"/>
        <v>91828</v>
      </c>
      <c r="H37" s="83">
        <f t="shared" si="23"/>
        <v>111828</v>
      </c>
      <c r="I37" s="119">
        <f t="shared" si="23"/>
        <v>15435.232</v>
      </c>
      <c r="J37" s="83">
        <f t="shared" si="23"/>
        <v>0</v>
      </c>
      <c r="K37" s="83">
        <f t="shared" si="23"/>
        <v>0</v>
      </c>
      <c r="L37" s="83">
        <f t="shared" si="23"/>
        <v>0</v>
      </c>
      <c r="M37" s="83">
        <f t="shared" si="23"/>
        <v>15435.232</v>
      </c>
      <c r="N37" s="83">
        <f t="shared" si="23"/>
        <v>15435.232</v>
      </c>
      <c r="O37" s="83">
        <f t="shared" si="23"/>
        <v>0</v>
      </c>
      <c r="P37" s="99"/>
      <c r="Q37" s="127">
        <f t="shared" si="12"/>
        <v>13.802654075902279</v>
      </c>
    </row>
    <row r="38" spans="1:17" s="61" customFormat="1" ht="33.75" customHeight="1" x14ac:dyDescent="0.3">
      <c r="A38" s="62">
        <v>1</v>
      </c>
      <c r="B38" s="64" t="s">
        <v>124</v>
      </c>
      <c r="C38" s="80"/>
      <c r="D38" s="80"/>
      <c r="E38" s="116">
        <f>SUM(E39:E46)</f>
        <v>20000</v>
      </c>
      <c r="F38" s="65">
        <f t="shared" ref="F38:N38" si="24">SUM(F39:F46)</f>
        <v>0</v>
      </c>
      <c r="G38" s="65">
        <f t="shared" si="24"/>
        <v>0</v>
      </c>
      <c r="H38" s="65">
        <f t="shared" si="24"/>
        <v>20000</v>
      </c>
      <c r="I38" s="116">
        <f t="shared" si="24"/>
        <v>4329.4340000000002</v>
      </c>
      <c r="J38" s="65">
        <f t="shared" si="24"/>
        <v>0</v>
      </c>
      <c r="K38" s="65">
        <f t="shared" si="24"/>
        <v>0</v>
      </c>
      <c r="L38" s="65">
        <f t="shared" si="24"/>
        <v>0</v>
      </c>
      <c r="M38" s="65">
        <f t="shared" si="24"/>
        <v>4329.4340000000002</v>
      </c>
      <c r="N38" s="91">
        <f t="shared" si="24"/>
        <v>4329.4340000000002</v>
      </c>
      <c r="O38" s="65">
        <f t="shared" ref="O38" si="25">SUM(O39:O44)</f>
        <v>0</v>
      </c>
      <c r="P38" s="99"/>
      <c r="Q38" s="127">
        <f t="shared" si="12"/>
        <v>21.647170000000003</v>
      </c>
    </row>
    <row r="39" spans="1:17" s="96" customFormat="1" ht="33.75" customHeight="1" x14ac:dyDescent="0.3">
      <c r="A39" s="62"/>
      <c r="B39" s="78" t="s">
        <v>136</v>
      </c>
      <c r="C39" s="81"/>
      <c r="D39" s="80"/>
      <c r="E39" s="118">
        <f>F39+H39</f>
        <v>2510</v>
      </c>
      <c r="F39" s="83"/>
      <c r="G39" s="82"/>
      <c r="H39" s="76">
        <v>2510</v>
      </c>
      <c r="I39" s="118">
        <f>J39+M39</f>
        <v>2507.797</v>
      </c>
      <c r="J39" s="82"/>
      <c r="K39" s="82"/>
      <c r="L39" s="82"/>
      <c r="M39" s="66">
        <f>N39</f>
        <v>2507.797</v>
      </c>
      <c r="N39" s="92">
        <v>2507.797</v>
      </c>
      <c r="O39" s="82"/>
      <c r="P39" s="99"/>
      <c r="Q39" s="127">
        <f t="shared" si="12"/>
        <v>99.912231075697207</v>
      </c>
    </row>
    <row r="40" spans="1:17" s="61" customFormat="1" ht="33.75" customHeight="1" x14ac:dyDescent="0.3">
      <c r="A40" s="62"/>
      <c r="B40" s="78" t="s">
        <v>127</v>
      </c>
      <c r="C40" s="81"/>
      <c r="D40" s="80"/>
      <c r="E40" s="118">
        <f t="shared" ref="E40:E46" si="26">F40+H40</f>
        <v>4000</v>
      </c>
      <c r="F40" s="83"/>
      <c r="G40" s="82"/>
      <c r="H40" s="76">
        <v>4000</v>
      </c>
      <c r="I40" s="118">
        <f t="shared" ref="I40:I42" si="27">J40+M40</f>
        <v>0</v>
      </c>
      <c r="J40" s="82"/>
      <c r="K40" s="82"/>
      <c r="L40" s="82"/>
      <c r="M40" s="66">
        <f t="shared" ref="M40:M41" si="28">N40</f>
        <v>0</v>
      </c>
      <c r="N40" s="66"/>
      <c r="O40" s="82"/>
      <c r="P40" s="99"/>
      <c r="Q40" s="128">
        <f t="shared" si="12"/>
        <v>0</v>
      </c>
    </row>
    <row r="41" spans="1:17" s="61" customFormat="1" ht="33.75" customHeight="1" x14ac:dyDescent="0.3">
      <c r="A41" s="62"/>
      <c r="B41" s="78" t="s">
        <v>138</v>
      </c>
      <c r="C41" s="81"/>
      <c r="D41" s="80"/>
      <c r="E41" s="118">
        <f t="shared" si="26"/>
        <v>2000</v>
      </c>
      <c r="F41" s="83"/>
      <c r="G41" s="82"/>
      <c r="H41" s="76">
        <v>2000</v>
      </c>
      <c r="I41" s="118">
        <f t="shared" si="27"/>
        <v>861.197</v>
      </c>
      <c r="J41" s="82"/>
      <c r="K41" s="82"/>
      <c r="L41" s="82"/>
      <c r="M41" s="66">
        <f t="shared" si="28"/>
        <v>861.197</v>
      </c>
      <c r="N41" s="125">
        <v>861.197</v>
      </c>
      <c r="O41" s="82"/>
      <c r="P41" s="99"/>
      <c r="Q41" s="128">
        <f t="shared" si="12"/>
        <v>43.059849999999997</v>
      </c>
    </row>
    <row r="42" spans="1:17" s="61" customFormat="1" ht="33.75" customHeight="1" x14ac:dyDescent="0.3">
      <c r="A42" s="62"/>
      <c r="B42" s="103" t="s">
        <v>137</v>
      </c>
      <c r="C42" s="81"/>
      <c r="D42" s="80"/>
      <c r="E42" s="118">
        <f t="shared" si="26"/>
        <v>1395</v>
      </c>
      <c r="F42" s="83"/>
      <c r="G42" s="82"/>
      <c r="H42" s="104">
        <v>1395</v>
      </c>
      <c r="I42" s="118">
        <f t="shared" si="27"/>
        <v>960.43999999999994</v>
      </c>
      <c r="J42" s="82"/>
      <c r="K42" s="82"/>
      <c r="L42" s="82"/>
      <c r="M42" s="66">
        <f t="shared" ref="M42" si="29">N42</f>
        <v>960.43999999999994</v>
      </c>
      <c r="N42" s="92">
        <v>960.43999999999994</v>
      </c>
      <c r="O42" s="82"/>
      <c r="P42" s="99"/>
      <c r="Q42" s="128">
        <f t="shared" si="12"/>
        <v>68.848745519713262</v>
      </c>
    </row>
    <row r="43" spans="1:17" s="61" customFormat="1" ht="33.75" customHeight="1" x14ac:dyDescent="0.3">
      <c r="A43" s="66"/>
      <c r="B43" s="105" t="s">
        <v>159</v>
      </c>
      <c r="C43" s="81"/>
      <c r="D43" s="80"/>
      <c r="E43" s="118">
        <f t="shared" si="26"/>
        <v>4000</v>
      </c>
      <c r="F43" s="76"/>
      <c r="G43" s="66"/>
      <c r="H43" s="76">
        <v>4000</v>
      </c>
      <c r="I43" s="118"/>
      <c r="J43" s="66"/>
      <c r="K43" s="66"/>
      <c r="L43" s="66"/>
      <c r="M43" s="66"/>
      <c r="N43" s="89"/>
      <c r="O43" s="66"/>
      <c r="P43" s="99"/>
      <c r="Q43" s="128">
        <f t="shared" si="12"/>
        <v>0</v>
      </c>
    </row>
    <row r="44" spans="1:17" s="61" customFormat="1" ht="43.2" customHeight="1" x14ac:dyDescent="0.3">
      <c r="A44" s="66"/>
      <c r="B44" s="106" t="s">
        <v>160</v>
      </c>
      <c r="C44" s="81"/>
      <c r="D44" s="80"/>
      <c r="E44" s="118">
        <f t="shared" si="26"/>
        <v>595</v>
      </c>
      <c r="F44" s="76"/>
      <c r="G44" s="66"/>
      <c r="H44" s="76">
        <v>595</v>
      </c>
      <c r="I44" s="118"/>
      <c r="J44" s="66"/>
      <c r="K44" s="66"/>
      <c r="L44" s="66"/>
      <c r="M44" s="66"/>
      <c r="N44" s="92"/>
      <c r="O44" s="66"/>
      <c r="P44" s="99"/>
      <c r="Q44" s="128">
        <f t="shared" si="12"/>
        <v>0</v>
      </c>
    </row>
    <row r="45" spans="1:17" s="61" customFormat="1" ht="33.75" customHeight="1" x14ac:dyDescent="0.3">
      <c r="A45" s="66"/>
      <c r="B45" s="106" t="s">
        <v>161</v>
      </c>
      <c r="C45" s="81"/>
      <c r="D45" s="80"/>
      <c r="E45" s="118">
        <f t="shared" si="26"/>
        <v>500</v>
      </c>
      <c r="F45" s="76"/>
      <c r="G45" s="66"/>
      <c r="H45" s="76">
        <v>500</v>
      </c>
      <c r="I45" s="118"/>
      <c r="J45" s="66"/>
      <c r="K45" s="66"/>
      <c r="L45" s="66"/>
      <c r="M45" s="66"/>
      <c r="N45" s="92"/>
      <c r="O45" s="66"/>
      <c r="P45" s="99"/>
      <c r="Q45" s="128">
        <f t="shared" si="12"/>
        <v>0</v>
      </c>
    </row>
    <row r="46" spans="1:17" s="61" customFormat="1" ht="33.75" customHeight="1" x14ac:dyDescent="0.3">
      <c r="A46" s="66"/>
      <c r="B46" s="103" t="s">
        <v>162</v>
      </c>
      <c r="C46" s="81"/>
      <c r="D46" s="80"/>
      <c r="E46" s="118">
        <f t="shared" si="26"/>
        <v>5000</v>
      </c>
      <c r="F46" s="76"/>
      <c r="G46" s="66"/>
      <c r="H46" s="76">
        <v>5000</v>
      </c>
      <c r="I46" s="118"/>
      <c r="J46" s="66"/>
      <c r="K46" s="66"/>
      <c r="L46" s="66"/>
      <c r="M46" s="66"/>
      <c r="N46" s="66"/>
      <c r="O46" s="66"/>
      <c r="P46" s="99"/>
      <c r="Q46" s="128">
        <f t="shared" si="12"/>
        <v>0</v>
      </c>
    </row>
    <row r="47" spans="1:17" s="61" customFormat="1" ht="33.75" customHeight="1" x14ac:dyDescent="0.3">
      <c r="A47" s="62">
        <v>2</v>
      </c>
      <c r="B47" s="55" t="s">
        <v>130</v>
      </c>
      <c r="C47" s="84"/>
      <c r="D47" s="84"/>
      <c r="E47" s="119">
        <f>SUM(E48:E54)</f>
        <v>41828</v>
      </c>
      <c r="F47" s="83"/>
      <c r="G47" s="82">
        <v>41828</v>
      </c>
      <c r="H47" s="83">
        <f>SUM(H48:H54)</f>
        <v>41828</v>
      </c>
      <c r="I47" s="119">
        <f t="shared" ref="I47:O47" si="30">SUM(I48:I54)</f>
        <v>11105.798000000001</v>
      </c>
      <c r="J47" s="83">
        <f t="shared" si="30"/>
        <v>0</v>
      </c>
      <c r="K47" s="83">
        <f t="shared" si="30"/>
        <v>0</v>
      </c>
      <c r="L47" s="83">
        <f t="shared" si="30"/>
        <v>0</v>
      </c>
      <c r="M47" s="83">
        <f t="shared" si="30"/>
        <v>11105.798000000001</v>
      </c>
      <c r="N47" s="83">
        <f t="shared" si="30"/>
        <v>11105.798000000001</v>
      </c>
      <c r="O47" s="83">
        <f t="shared" si="30"/>
        <v>0</v>
      </c>
      <c r="P47" s="99"/>
      <c r="Q47" s="127">
        <f t="shared" si="12"/>
        <v>26.551109304771924</v>
      </c>
    </row>
    <row r="48" spans="1:17" s="61" customFormat="1" ht="33.75" customHeight="1" x14ac:dyDescent="0.3">
      <c r="A48" s="62"/>
      <c r="B48" s="78" t="s">
        <v>139</v>
      </c>
      <c r="C48" s="81"/>
      <c r="D48" s="78"/>
      <c r="E48" s="118">
        <f>H48</f>
        <v>1134</v>
      </c>
      <c r="F48" s="83"/>
      <c r="G48" s="82"/>
      <c r="H48" s="76">
        <v>1134</v>
      </c>
      <c r="I48" s="118">
        <f>J48+M48</f>
        <v>1134</v>
      </c>
      <c r="J48" s="82"/>
      <c r="K48" s="82"/>
      <c r="L48" s="82"/>
      <c r="M48" s="66">
        <f>N48</f>
        <v>1134</v>
      </c>
      <c r="N48" s="124">
        <f>H48</f>
        <v>1134</v>
      </c>
      <c r="O48" s="82"/>
      <c r="P48" s="99"/>
      <c r="Q48" s="128">
        <f t="shared" si="12"/>
        <v>100</v>
      </c>
    </row>
    <row r="49" spans="1:17" s="61" customFormat="1" ht="33.75" customHeight="1" x14ac:dyDescent="0.3">
      <c r="A49" s="62"/>
      <c r="B49" s="78" t="s">
        <v>127</v>
      </c>
      <c r="C49" s="81"/>
      <c r="D49" s="78"/>
      <c r="E49" s="118">
        <f t="shared" ref="E49:E54" si="31">H49</f>
        <v>5000</v>
      </c>
      <c r="F49" s="83"/>
      <c r="G49" s="82"/>
      <c r="H49" s="76">
        <v>5000</v>
      </c>
      <c r="I49" s="118">
        <f t="shared" ref="I49:I54" si="32">J49+M49</f>
        <v>0</v>
      </c>
      <c r="J49" s="82"/>
      <c r="K49" s="82"/>
      <c r="L49" s="82"/>
      <c r="M49" s="66">
        <f t="shared" ref="M49:M50" si="33">N49</f>
        <v>0</v>
      </c>
      <c r="N49" s="66"/>
      <c r="O49" s="82"/>
      <c r="P49" s="99"/>
      <c r="Q49" s="128">
        <f t="shared" si="12"/>
        <v>0</v>
      </c>
    </row>
    <row r="50" spans="1:17" s="61" customFormat="1" ht="33.75" customHeight="1" x14ac:dyDescent="0.3">
      <c r="A50" s="62"/>
      <c r="B50" s="78" t="s">
        <v>138</v>
      </c>
      <c r="C50" s="81"/>
      <c r="D50" s="78"/>
      <c r="E50" s="118">
        <f t="shared" si="31"/>
        <v>9000</v>
      </c>
      <c r="F50" s="83"/>
      <c r="G50" s="82"/>
      <c r="H50" s="76">
        <v>9000</v>
      </c>
      <c r="I50" s="118">
        <f t="shared" si="32"/>
        <v>9000</v>
      </c>
      <c r="J50" s="82"/>
      <c r="K50" s="82"/>
      <c r="L50" s="82"/>
      <c r="M50" s="66">
        <f t="shared" si="33"/>
        <v>9000</v>
      </c>
      <c r="N50" s="124">
        <f>H50</f>
        <v>9000</v>
      </c>
      <c r="O50" s="82"/>
      <c r="P50" s="99"/>
      <c r="Q50" s="128">
        <f t="shared" si="12"/>
        <v>100</v>
      </c>
    </row>
    <row r="51" spans="1:17" s="61" customFormat="1" ht="53.4" customHeight="1" x14ac:dyDescent="0.3">
      <c r="A51" s="62"/>
      <c r="B51" s="105" t="s">
        <v>163</v>
      </c>
      <c r="C51" s="81"/>
      <c r="D51" s="78"/>
      <c r="E51" s="118">
        <f t="shared" si="31"/>
        <v>2277</v>
      </c>
      <c r="F51" s="83"/>
      <c r="G51" s="82"/>
      <c r="H51" s="76">
        <v>2277</v>
      </c>
      <c r="I51" s="118">
        <f t="shared" si="32"/>
        <v>971.798</v>
      </c>
      <c r="J51" s="82"/>
      <c r="K51" s="82"/>
      <c r="L51" s="82"/>
      <c r="M51" s="66">
        <f>N51</f>
        <v>971.798</v>
      </c>
      <c r="N51" s="66">
        <v>971.798</v>
      </c>
      <c r="O51" s="82"/>
      <c r="P51" s="99"/>
      <c r="Q51" s="128">
        <f t="shared" si="12"/>
        <v>42.678875713658321</v>
      </c>
    </row>
    <row r="52" spans="1:17" s="96" customFormat="1" ht="53.4" customHeight="1" x14ac:dyDescent="0.3">
      <c r="A52" s="62"/>
      <c r="B52" s="106" t="s">
        <v>160</v>
      </c>
      <c r="C52" s="81"/>
      <c r="D52" s="78"/>
      <c r="E52" s="118">
        <f t="shared" si="31"/>
        <v>8694</v>
      </c>
      <c r="F52" s="83"/>
      <c r="G52" s="82"/>
      <c r="H52" s="76">
        <v>8694</v>
      </c>
      <c r="I52" s="118">
        <f t="shared" si="32"/>
        <v>0</v>
      </c>
      <c r="J52" s="82"/>
      <c r="K52" s="82"/>
      <c r="L52" s="82"/>
      <c r="M52" s="66"/>
      <c r="N52" s="66"/>
      <c r="O52" s="82"/>
      <c r="P52" s="99"/>
      <c r="Q52" s="128">
        <f t="shared" si="12"/>
        <v>0</v>
      </c>
    </row>
    <row r="53" spans="1:17" s="96" customFormat="1" ht="33.75" customHeight="1" x14ac:dyDescent="0.3">
      <c r="A53" s="62"/>
      <c r="B53" s="106" t="s">
        <v>164</v>
      </c>
      <c r="C53" s="81"/>
      <c r="D53" s="78"/>
      <c r="E53" s="118">
        <f t="shared" si="31"/>
        <v>3175</v>
      </c>
      <c r="F53" s="83"/>
      <c r="G53" s="82"/>
      <c r="H53" s="76">
        <v>3175</v>
      </c>
      <c r="I53" s="118">
        <f t="shared" si="32"/>
        <v>0</v>
      </c>
      <c r="J53" s="82"/>
      <c r="K53" s="82"/>
      <c r="L53" s="82"/>
      <c r="M53" s="66"/>
      <c r="N53" s="66"/>
      <c r="O53" s="66"/>
      <c r="P53" s="99"/>
      <c r="Q53" s="128">
        <f t="shared" si="12"/>
        <v>0</v>
      </c>
    </row>
    <row r="54" spans="1:17" s="96" customFormat="1" ht="48" customHeight="1" x14ac:dyDescent="0.3">
      <c r="A54" s="62"/>
      <c r="B54" s="106" t="s">
        <v>165</v>
      </c>
      <c r="C54" s="81"/>
      <c r="D54" s="78"/>
      <c r="E54" s="118">
        <f t="shared" si="31"/>
        <v>12548</v>
      </c>
      <c r="F54" s="83"/>
      <c r="G54" s="82"/>
      <c r="H54" s="76">
        <v>12548</v>
      </c>
      <c r="I54" s="118">
        <f t="shared" si="32"/>
        <v>0</v>
      </c>
      <c r="J54" s="82"/>
      <c r="K54" s="82"/>
      <c r="L54" s="82"/>
      <c r="M54" s="66"/>
      <c r="N54" s="66"/>
      <c r="O54" s="66"/>
      <c r="P54" s="99"/>
      <c r="Q54" s="128">
        <f t="shared" si="12"/>
        <v>0</v>
      </c>
    </row>
    <row r="55" spans="1:17" s="70" customFormat="1" ht="42.75" customHeight="1" x14ac:dyDescent="0.3">
      <c r="A55" s="85">
        <v>3</v>
      </c>
      <c r="B55" s="86" t="s">
        <v>129</v>
      </c>
      <c r="C55" s="86"/>
      <c r="D55" s="86"/>
      <c r="E55" s="116">
        <f t="shared" ref="E55" si="34">F55+H55</f>
        <v>50000</v>
      </c>
      <c r="F55" s="74"/>
      <c r="G55" s="65">
        <v>50000</v>
      </c>
      <c r="H55" s="74">
        <f>SUM(H56:H67)</f>
        <v>50000</v>
      </c>
      <c r="I55" s="116">
        <f t="shared" ref="I55:O55" si="35">SUM(I56:I67)</f>
        <v>0</v>
      </c>
      <c r="J55" s="74">
        <f t="shared" si="35"/>
        <v>0</v>
      </c>
      <c r="K55" s="74">
        <f t="shared" si="35"/>
        <v>0</v>
      </c>
      <c r="L55" s="74">
        <f t="shared" si="35"/>
        <v>0</v>
      </c>
      <c r="M55" s="74">
        <f t="shared" si="35"/>
        <v>0</v>
      </c>
      <c r="N55" s="90">
        <f t="shared" si="35"/>
        <v>0</v>
      </c>
      <c r="O55" s="74">
        <f t="shared" si="35"/>
        <v>0</v>
      </c>
      <c r="P55" s="99"/>
      <c r="Q55" s="127">
        <f t="shared" si="12"/>
        <v>0</v>
      </c>
    </row>
    <row r="56" spans="1:17" s="97" customFormat="1" ht="42.75" customHeight="1" x14ac:dyDescent="0.3">
      <c r="A56" s="85"/>
      <c r="B56" s="78" t="s">
        <v>135</v>
      </c>
      <c r="C56" s="81"/>
      <c r="D56" s="78"/>
      <c r="E56" s="118">
        <f>H56</f>
        <v>3000</v>
      </c>
      <c r="F56" s="74"/>
      <c r="G56" s="65"/>
      <c r="H56" s="76">
        <v>3000</v>
      </c>
      <c r="I56" s="118"/>
      <c r="J56" s="65"/>
      <c r="K56" s="65"/>
      <c r="L56" s="65"/>
      <c r="M56" s="66"/>
      <c r="N56" s="66"/>
      <c r="O56" s="65"/>
      <c r="P56" s="99"/>
      <c r="Q56" s="128">
        <f t="shared" si="12"/>
        <v>0</v>
      </c>
    </row>
    <row r="57" spans="1:17" s="97" customFormat="1" ht="42.75" customHeight="1" x14ac:dyDescent="0.3">
      <c r="A57" s="85"/>
      <c r="B57" s="78" t="s">
        <v>140</v>
      </c>
      <c r="C57" s="81"/>
      <c r="D57" s="78"/>
      <c r="E57" s="118">
        <f t="shared" ref="E57:E67" si="36">H57</f>
        <v>4000</v>
      </c>
      <c r="F57" s="74"/>
      <c r="G57" s="65"/>
      <c r="H57" s="107">
        <v>4000</v>
      </c>
      <c r="I57" s="118"/>
      <c r="J57" s="65"/>
      <c r="K57" s="65"/>
      <c r="L57" s="65"/>
      <c r="M57" s="66"/>
      <c r="N57" s="108"/>
      <c r="O57" s="65"/>
      <c r="P57" s="99"/>
      <c r="Q57" s="128">
        <f t="shared" si="12"/>
        <v>0</v>
      </c>
    </row>
    <row r="58" spans="1:17" s="97" customFormat="1" ht="64.2" customHeight="1" x14ac:dyDescent="0.3">
      <c r="A58" s="85"/>
      <c r="B58" s="78" t="s">
        <v>127</v>
      </c>
      <c r="C58" s="81"/>
      <c r="D58" s="105"/>
      <c r="E58" s="118">
        <f t="shared" si="36"/>
        <v>4000</v>
      </c>
      <c r="F58" s="74"/>
      <c r="G58" s="65"/>
      <c r="H58" s="76">
        <v>4000</v>
      </c>
      <c r="I58" s="118"/>
      <c r="J58" s="65"/>
      <c r="K58" s="65"/>
      <c r="L58" s="65"/>
      <c r="M58" s="76"/>
      <c r="N58" s="76"/>
      <c r="O58" s="65"/>
      <c r="P58" s="99"/>
      <c r="Q58" s="128">
        <f t="shared" si="12"/>
        <v>0</v>
      </c>
    </row>
    <row r="59" spans="1:17" s="97" customFormat="1" ht="42.75" customHeight="1" x14ac:dyDescent="0.3">
      <c r="A59" s="85"/>
      <c r="B59" s="78" t="s">
        <v>138</v>
      </c>
      <c r="C59" s="81"/>
      <c r="D59" s="78"/>
      <c r="E59" s="118">
        <f t="shared" si="36"/>
        <v>1000</v>
      </c>
      <c r="F59" s="74"/>
      <c r="G59" s="65"/>
      <c r="H59" s="76">
        <v>1000</v>
      </c>
      <c r="I59" s="118"/>
      <c r="J59" s="65"/>
      <c r="K59" s="65"/>
      <c r="L59" s="65"/>
      <c r="M59" s="66"/>
      <c r="N59" s="66"/>
      <c r="O59" s="65"/>
      <c r="P59" s="99"/>
      <c r="Q59" s="128">
        <f t="shared" si="12"/>
        <v>0</v>
      </c>
    </row>
    <row r="60" spans="1:17" s="97" customFormat="1" ht="42.75" customHeight="1" x14ac:dyDescent="0.3">
      <c r="A60" s="85"/>
      <c r="B60" s="105" t="s">
        <v>159</v>
      </c>
      <c r="C60" s="81"/>
      <c r="D60" s="78"/>
      <c r="E60" s="118">
        <f t="shared" si="36"/>
        <v>2031</v>
      </c>
      <c r="F60" s="74"/>
      <c r="G60" s="65"/>
      <c r="H60" s="76">
        <v>2031</v>
      </c>
      <c r="I60" s="118"/>
      <c r="J60" s="65"/>
      <c r="K60" s="65"/>
      <c r="L60" s="65"/>
      <c r="M60" s="66"/>
      <c r="N60" s="66"/>
      <c r="O60" s="66"/>
      <c r="P60" s="99"/>
      <c r="Q60" s="128">
        <f t="shared" si="12"/>
        <v>0</v>
      </c>
    </row>
    <row r="61" spans="1:17" s="98" customFormat="1" ht="31.2" x14ac:dyDescent="0.3">
      <c r="A61" s="62"/>
      <c r="B61" s="109" t="s">
        <v>141</v>
      </c>
      <c r="C61" s="81"/>
      <c r="D61" s="78"/>
      <c r="E61" s="118">
        <f t="shared" si="36"/>
        <v>220</v>
      </c>
      <c r="F61" s="73"/>
      <c r="G61" s="62"/>
      <c r="H61" s="76">
        <v>220</v>
      </c>
      <c r="I61" s="118"/>
      <c r="J61" s="62"/>
      <c r="K61" s="62"/>
      <c r="L61" s="62"/>
      <c r="M61" s="66"/>
      <c r="N61" s="76"/>
      <c r="O61" s="66"/>
      <c r="P61" s="99"/>
      <c r="Q61" s="128">
        <f t="shared" si="12"/>
        <v>0</v>
      </c>
    </row>
    <row r="62" spans="1:17" s="98" customFormat="1" ht="31.2" x14ac:dyDescent="0.3">
      <c r="A62" s="62"/>
      <c r="B62" s="110" t="s">
        <v>142</v>
      </c>
      <c r="C62" s="81"/>
      <c r="D62" s="78"/>
      <c r="E62" s="118">
        <f t="shared" si="36"/>
        <v>1733</v>
      </c>
      <c r="F62" s="73"/>
      <c r="G62" s="62"/>
      <c r="H62" s="111">
        <v>1733</v>
      </c>
      <c r="I62" s="118"/>
      <c r="J62" s="62"/>
      <c r="K62" s="62"/>
      <c r="L62" s="62"/>
      <c r="M62" s="66"/>
      <c r="N62" s="66"/>
      <c r="O62" s="62"/>
      <c r="P62" s="99"/>
      <c r="Q62" s="128">
        <f t="shared" si="12"/>
        <v>0</v>
      </c>
    </row>
    <row r="63" spans="1:17" s="98" customFormat="1" ht="31.2" x14ac:dyDescent="0.3">
      <c r="A63" s="62"/>
      <c r="B63" s="110" t="s">
        <v>143</v>
      </c>
      <c r="C63" s="81"/>
      <c r="D63" s="109"/>
      <c r="E63" s="118">
        <f t="shared" si="36"/>
        <v>223</v>
      </c>
      <c r="F63" s="73"/>
      <c r="G63" s="62"/>
      <c r="H63" s="112">
        <v>223</v>
      </c>
      <c r="I63" s="118"/>
      <c r="J63" s="62"/>
      <c r="K63" s="62"/>
      <c r="L63" s="62"/>
      <c r="M63" s="66"/>
      <c r="N63" s="112"/>
      <c r="O63" s="62"/>
      <c r="P63" s="99"/>
      <c r="Q63" s="128">
        <f t="shared" si="12"/>
        <v>0</v>
      </c>
    </row>
    <row r="64" spans="1:17" s="98" customFormat="1" ht="31.2" x14ac:dyDescent="0.3">
      <c r="A64" s="62"/>
      <c r="B64" s="110" t="s">
        <v>166</v>
      </c>
      <c r="C64" s="81"/>
      <c r="D64" s="109"/>
      <c r="E64" s="118">
        <f t="shared" si="36"/>
        <v>5793</v>
      </c>
      <c r="F64" s="73"/>
      <c r="G64" s="62"/>
      <c r="H64" s="111">
        <v>5793</v>
      </c>
      <c r="I64" s="118"/>
      <c r="J64" s="62"/>
      <c r="K64" s="62"/>
      <c r="L64" s="62"/>
      <c r="M64" s="66"/>
      <c r="N64" s="66"/>
      <c r="O64" s="62"/>
      <c r="P64" s="99"/>
      <c r="Q64" s="128">
        <f t="shared" si="12"/>
        <v>0</v>
      </c>
    </row>
    <row r="65" spans="1:17" s="98" customFormat="1" ht="31.2" x14ac:dyDescent="0.3">
      <c r="A65" s="62"/>
      <c r="B65" s="103" t="s">
        <v>167</v>
      </c>
      <c r="C65" s="81"/>
      <c r="D65" s="110"/>
      <c r="E65" s="118">
        <f t="shared" si="36"/>
        <v>3000</v>
      </c>
      <c r="F65" s="73"/>
      <c r="G65" s="62"/>
      <c r="H65" s="112">
        <v>3000</v>
      </c>
      <c r="I65" s="118"/>
      <c r="J65" s="62"/>
      <c r="K65" s="62"/>
      <c r="L65" s="62"/>
      <c r="M65" s="66"/>
      <c r="N65" s="113"/>
      <c r="O65" s="62"/>
      <c r="P65" s="99"/>
      <c r="Q65" s="128">
        <f t="shared" si="12"/>
        <v>0</v>
      </c>
    </row>
    <row r="66" spans="1:17" s="98" customFormat="1" ht="26.25" customHeight="1" x14ac:dyDescent="0.3">
      <c r="A66" s="62"/>
      <c r="B66" s="103" t="s">
        <v>162</v>
      </c>
      <c r="C66" s="81"/>
      <c r="D66" s="103"/>
      <c r="E66" s="118">
        <f t="shared" si="36"/>
        <v>15000</v>
      </c>
      <c r="F66" s="76"/>
      <c r="G66" s="62"/>
      <c r="H66" s="112">
        <v>15000</v>
      </c>
      <c r="I66" s="118"/>
      <c r="J66" s="62"/>
      <c r="K66" s="62"/>
      <c r="L66" s="62"/>
      <c r="M66" s="66"/>
      <c r="N66" s="113"/>
      <c r="O66" s="62"/>
      <c r="P66" s="99"/>
      <c r="Q66" s="128">
        <f t="shared" si="12"/>
        <v>0</v>
      </c>
    </row>
    <row r="67" spans="1:17" s="98" customFormat="1" ht="37.200000000000003" customHeight="1" x14ac:dyDescent="0.3">
      <c r="A67" s="62"/>
      <c r="B67" s="103" t="s">
        <v>168</v>
      </c>
      <c r="C67" s="81"/>
      <c r="D67" s="103"/>
      <c r="E67" s="118">
        <f t="shared" si="36"/>
        <v>10000</v>
      </c>
      <c r="F67" s="76"/>
      <c r="G67" s="62"/>
      <c r="H67" s="112">
        <v>10000</v>
      </c>
      <c r="I67" s="118"/>
      <c r="J67" s="62"/>
      <c r="K67" s="62"/>
      <c r="L67" s="62"/>
      <c r="M67" s="66"/>
      <c r="N67" s="113"/>
      <c r="O67" s="62"/>
      <c r="P67" s="99"/>
      <c r="Q67" s="128">
        <f t="shared" si="12"/>
        <v>0</v>
      </c>
    </row>
    <row r="68" spans="1:17" s="87" customFormat="1" x14ac:dyDescent="0.3">
      <c r="A68" s="88"/>
      <c r="E68" s="120"/>
      <c r="F68" s="77"/>
      <c r="G68" s="77"/>
      <c r="H68" s="77"/>
      <c r="I68" s="120"/>
      <c r="J68" s="77"/>
      <c r="K68" s="77"/>
      <c r="L68" s="77"/>
      <c r="M68" s="77"/>
      <c r="N68" s="77"/>
      <c r="O68" s="77"/>
    </row>
    <row r="69" spans="1:17" s="87" customFormat="1" x14ac:dyDescent="0.3">
      <c r="A69" s="88"/>
      <c r="E69" s="120"/>
      <c r="F69" s="77"/>
      <c r="G69" s="77"/>
      <c r="H69" s="77"/>
      <c r="I69" s="120"/>
      <c r="J69" s="77"/>
      <c r="K69" s="77"/>
      <c r="L69" s="77"/>
      <c r="M69" s="77"/>
      <c r="N69" s="77"/>
      <c r="O69" s="77"/>
    </row>
  </sheetData>
  <mergeCells count="29">
    <mergeCell ref="Q8:Q11"/>
    <mergeCell ref="A4:O4"/>
    <mergeCell ref="A1:B1"/>
    <mergeCell ref="I1:O1"/>
    <mergeCell ref="A2:B2"/>
    <mergeCell ref="I2:O2"/>
    <mergeCell ref="J3:O3"/>
    <mergeCell ref="A5:O5"/>
    <mergeCell ref="A6:O6"/>
    <mergeCell ref="M7:O7"/>
    <mergeCell ref="A8:A11"/>
    <mergeCell ref="B8:B11"/>
    <mergeCell ref="C8:C11"/>
    <mergeCell ref="D8:D11"/>
    <mergeCell ref="E8:H8"/>
    <mergeCell ref="I8:O8"/>
    <mergeCell ref="K10:L10"/>
    <mergeCell ref="M10:M11"/>
    <mergeCell ref="N10:O10"/>
    <mergeCell ref="P8:P11"/>
    <mergeCell ref="E9:E11"/>
    <mergeCell ref="F9:F11"/>
    <mergeCell ref="G9:H9"/>
    <mergeCell ref="I9:I11"/>
    <mergeCell ref="J9:L9"/>
    <mergeCell ref="M9:O9"/>
    <mergeCell ref="G10:G11"/>
    <mergeCell ref="H10:H11"/>
    <mergeCell ref="J10:J1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V75"/>
  <sheetViews>
    <sheetView zoomScale="60" zoomScaleNormal="60" workbookViewId="0">
      <selection activeCell="C10" sqref="C10"/>
    </sheetView>
  </sheetViews>
  <sheetFormatPr defaultColWidth="9.09765625" defaultRowHeight="16.8" x14ac:dyDescent="0.3"/>
  <cols>
    <col min="1" max="1" width="6.8984375" style="4" customWidth="1"/>
    <col min="2" max="2" width="50.09765625" style="1" customWidth="1"/>
    <col min="3" max="3" width="12.8984375" style="1" customWidth="1"/>
    <col min="4" max="5" width="13.09765625" style="1" customWidth="1"/>
    <col min="6" max="6" width="14.09765625" style="1" customWidth="1"/>
    <col min="7" max="7" width="15.09765625" style="1" customWidth="1"/>
    <col min="8" max="12" width="12.09765625" style="1" customWidth="1"/>
    <col min="13" max="13" width="16.3984375" style="1" customWidth="1"/>
    <col min="14" max="14" width="13.09765625" style="1" customWidth="1"/>
    <col min="15" max="15" width="14.09765625" style="1" customWidth="1"/>
    <col min="16" max="16" width="15.59765625" style="1" customWidth="1"/>
    <col min="17" max="18" width="9.09765625" style="1"/>
    <col min="19" max="19" width="14.59765625" style="1" bestFit="1" customWidth="1"/>
    <col min="20" max="21" width="9.09765625" style="1"/>
    <col min="22" max="22" width="10" style="1" bestFit="1" customWidth="1"/>
    <col min="23" max="16384" width="9.09765625" style="1"/>
  </cols>
  <sheetData>
    <row r="1" spans="1:16" x14ac:dyDescent="0.3">
      <c r="A1" s="5" t="s">
        <v>117</v>
      </c>
      <c r="N1" s="150" t="s">
        <v>119</v>
      </c>
      <c r="O1" s="150"/>
      <c r="P1" s="150"/>
    </row>
    <row r="3" spans="1:16" ht="35.25" customHeight="1" x14ac:dyDescent="0.3">
      <c r="A3" s="152" t="s">
        <v>120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35.25" customHeight="1" x14ac:dyDescent="0.3">
      <c r="A4" s="153" t="s">
        <v>121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 ht="25.5" customHeight="1" x14ac:dyDescent="0.3">
      <c r="O5" s="6" t="s">
        <v>3</v>
      </c>
      <c r="P5" s="6"/>
    </row>
    <row r="6" spans="1:16" ht="32.25" customHeight="1" x14ac:dyDescent="0.3">
      <c r="A6" s="151" t="s">
        <v>0</v>
      </c>
      <c r="B6" s="151" t="s">
        <v>1</v>
      </c>
      <c r="C6" s="151" t="s">
        <v>89</v>
      </c>
      <c r="D6" s="151" t="s">
        <v>90</v>
      </c>
      <c r="E6" s="151" t="s">
        <v>17</v>
      </c>
      <c r="F6" s="151"/>
      <c r="G6" s="151"/>
      <c r="H6" s="151"/>
      <c r="I6" s="151" t="s">
        <v>22</v>
      </c>
      <c r="J6" s="151"/>
      <c r="K6" s="151"/>
      <c r="L6" s="151"/>
      <c r="M6" s="151"/>
      <c r="N6" s="151"/>
      <c r="O6" s="151"/>
      <c r="P6" s="151" t="s">
        <v>91</v>
      </c>
    </row>
    <row r="7" spans="1:16" ht="42.75" customHeight="1" x14ac:dyDescent="0.3">
      <c r="A7" s="151"/>
      <c r="B7" s="151"/>
      <c r="C7" s="151"/>
      <c r="D7" s="151"/>
      <c r="E7" s="151" t="s">
        <v>2</v>
      </c>
      <c r="F7" s="151" t="s">
        <v>18</v>
      </c>
      <c r="G7" s="151" t="s">
        <v>21</v>
      </c>
      <c r="H7" s="151"/>
      <c r="I7" s="151" t="s">
        <v>2</v>
      </c>
      <c r="J7" s="151" t="s">
        <v>23</v>
      </c>
      <c r="K7" s="151"/>
      <c r="L7" s="151"/>
      <c r="M7" s="151" t="s">
        <v>27</v>
      </c>
      <c r="N7" s="151"/>
      <c r="O7" s="151"/>
      <c r="P7" s="151"/>
    </row>
    <row r="8" spans="1:16" ht="21" customHeight="1" x14ac:dyDescent="0.3">
      <c r="A8" s="151"/>
      <c r="B8" s="151"/>
      <c r="C8" s="151"/>
      <c r="D8" s="151"/>
      <c r="E8" s="151"/>
      <c r="F8" s="151"/>
      <c r="G8" s="151" t="s">
        <v>19</v>
      </c>
      <c r="H8" s="151" t="s">
        <v>20</v>
      </c>
      <c r="I8" s="151"/>
      <c r="J8" s="151" t="s">
        <v>2</v>
      </c>
      <c r="K8" s="151" t="s">
        <v>24</v>
      </c>
      <c r="L8" s="151"/>
      <c r="M8" s="151" t="s">
        <v>2</v>
      </c>
      <c r="N8" s="151" t="s">
        <v>24</v>
      </c>
      <c r="O8" s="151"/>
      <c r="P8" s="151"/>
    </row>
    <row r="9" spans="1:16" ht="90" customHeight="1" x14ac:dyDescent="0.3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35" t="s">
        <v>25</v>
      </c>
      <c r="L9" s="35" t="s">
        <v>26</v>
      </c>
      <c r="M9" s="151"/>
      <c r="N9" s="35" t="s">
        <v>25</v>
      </c>
      <c r="O9" s="35" t="s">
        <v>26</v>
      </c>
      <c r="P9" s="151"/>
    </row>
    <row r="10" spans="1:16" ht="33.75" customHeight="1" x14ac:dyDescent="0.3">
      <c r="A10" s="8">
        <v>1</v>
      </c>
      <c r="B10" s="8">
        <v>2</v>
      </c>
      <c r="C10" s="8"/>
      <c r="D10" s="8"/>
      <c r="E10" s="8" t="s">
        <v>28</v>
      </c>
      <c r="F10" s="8">
        <v>4</v>
      </c>
      <c r="G10" s="8">
        <v>5</v>
      </c>
      <c r="H10" s="8">
        <v>6</v>
      </c>
      <c r="I10" s="8" t="s">
        <v>29</v>
      </c>
      <c r="J10" s="8" t="s">
        <v>30</v>
      </c>
      <c r="K10" s="8">
        <v>9</v>
      </c>
      <c r="L10" s="8">
        <v>10</v>
      </c>
      <c r="M10" s="8" t="s">
        <v>31</v>
      </c>
      <c r="N10" s="8">
        <v>12</v>
      </c>
      <c r="O10" s="8">
        <v>13</v>
      </c>
      <c r="P10" s="8" t="s">
        <v>32</v>
      </c>
    </row>
    <row r="11" spans="1:16" ht="33.75" customHeight="1" x14ac:dyDescent="0.3">
      <c r="A11" s="8" t="s">
        <v>33</v>
      </c>
      <c r="B11" s="9" t="s">
        <v>34</v>
      </c>
      <c r="C11" s="9"/>
      <c r="D11" s="9"/>
      <c r="E11" s="22">
        <f>E12</f>
        <v>173642.144</v>
      </c>
      <c r="F11" s="22">
        <f t="shared" ref="F11:O11" si="0">F12</f>
        <v>56607</v>
      </c>
      <c r="G11" s="22">
        <f t="shared" si="0"/>
        <v>0</v>
      </c>
      <c r="H11" s="22">
        <f t="shared" si="0"/>
        <v>117035.144</v>
      </c>
      <c r="I11" s="22">
        <f t="shared" si="0"/>
        <v>120875.63799999999</v>
      </c>
      <c r="J11" s="22">
        <f t="shared" si="0"/>
        <v>43242.945</v>
      </c>
      <c r="K11" s="22">
        <f t="shared" si="0"/>
        <v>2421.9450000000002</v>
      </c>
      <c r="L11" s="22">
        <f t="shared" si="0"/>
        <v>40821</v>
      </c>
      <c r="M11" s="22">
        <f t="shared" si="0"/>
        <v>77632.692999999985</v>
      </c>
      <c r="N11" s="22">
        <f t="shared" si="0"/>
        <v>16018.606</v>
      </c>
      <c r="O11" s="22">
        <f t="shared" si="0"/>
        <v>61614.165999999997</v>
      </c>
      <c r="P11" s="22"/>
    </row>
    <row r="12" spans="1:16" ht="33.75" customHeight="1" x14ac:dyDescent="0.3">
      <c r="A12" s="8" t="s">
        <v>35</v>
      </c>
      <c r="B12" s="9" t="s">
        <v>36</v>
      </c>
      <c r="C12" s="9"/>
      <c r="D12" s="9"/>
      <c r="E12" s="22">
        <f>E13+E18</f>
        <v>173642.144</v>
      </c>
      <c r="F12" s="22">
        <f t="shared" ref="F12:O12" si="1">F13+F18</f>
        <v>56607</v>
      </c>
      <c r="G12" s="22">
        <f t="shared" si="1"/>
        <v>0</v>
      </c>
      <c r="H12" s="22">
        <f t="shared" si="1"/>
        <v>117035.144</v>
      </c>
      <c r="I12" s="22">
        <f t="shared" si="1"/>
        <v>120875.63799999999</v>
      </c>
      <c r="J12" s="22">
        <f t="shared" si="1"/>
        <v>43242.945</v>
      </c>
      <c r="K12" s="22">
        <f t="shared" si="1"/>
        <v>2421.9450000000002</v>
      </c>
      <c r="L12" s="22">
        <f t="shared" si="1"/>
        <v>40821</v>
      </c>
      <c r="M12" s="22">
        <f t="shared" si="1"/>
        <v>77632.692999999985</v>
      </c>
      <c r="N12" s="22">
        <f t="shared" si="1"/>
        <v>16018.606</v>
      </c>
      <c r="O12" s="22">
        <f t="shared" si="1"/>
        <v>61614.165999999997</v>
      </c>
      <c r="P12" s="22"/>
    </row>
    <row r="13" spans="1:16" ht="33.75" customHeight="1" x14ac:dyDescent="0.3">
      <c r="A13" s="8" t="s">
        <v>4</v>
      </c>
      <c r="B13" s="9" t="s">
        <v>37</v>
      </c>
      <c r="C13" s="9"/>
      <c r="D13" s="9"/>
      <c r="E13" s="22">
        <f>E15+E16+E17</f>
        <v>53818.042999999998</v>
      </c>
      <c r="F13" s="22">
        <f t="shared" ref="F13:O13" si="2">F15+F16+F17</f>
        <v>17786</v>
      </c>
      <c r="G13" s="22">
        <f t="shared" si="2"/>
        <v>0</v>
      </c>
      <c r="H13" s="22">
        <f t="shared" si="2"/>
        <v>36032.043000000005</v>
      </c>
      <c r="I13" s="22">
        <f t="shared" si="2"/>
        <v>15488.501</v>
      </c>
      <c r="J13" s="22">
        <f t="shared" si="2"/>
        <v>4421.9449999999997</v>
      </c>
      <c r="K13" s="22">
        <f t="shared" si="2"/>
        <v>2421.9450000000002</v>
      </c>
      <c r="L13" s="22">
        <f t="shared" si="2"/>
        <v>2000</v>
      </c>
      <c r="M13" s="22">
        <f t="shared" si="2"/>
        <v>11066.556</v>
      </c>
      <c r="N13" s="22">
        <f t="shared" si="2"/>
        <v>9736.8029999999999</v>
      </c>
      <c r="O13" s="22">
        <f t="shared" si="2"/>
        <v>1329.7530000000002</v>
      </c>
      <c r="P13" s="22"/>
    </row>
    <row r="14" spans="1:16" ht="33.75" customHeight="1" x14ac:dyDescent="0.3">
      <c r="A14" s="8"/>
      <c r="B14" s="9" t="s">
        <v>24</v>
      </c>
      <c r="C14" s="9"/>
      <c r="D14" s="9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ht="33.75" customHeight="1" x14ac:dyDescent="0.3">
      <c r="A15" s="31">
        <v>1</v>
      </c>
      <c r="B15" s="32" t="s">
        <v>38</v>
      </c>
      <c r="C15" s="9"/>
      <c r="D15" s="9"/>
      <c r="E15" s="33">
        <f>E24+E39-E16</f>
        <v>49999.042999999998</v>
      </c>
      <c r="F15" s="33">
        <f t="shared" ref="F15:O15" si="3">F24+F39-F16</f>
        <v>17786</v>
      </c>
      <c r="G15" s="33">
        <f t="shared" si="3"/>
        <v>0</v>
      </c>
      <c r="H15" s="33">
        <f t="shared" si="3"/>
        <v>32213.043000000005</v>
      </c>
      <c r="I15" s="33">
        <f t="shared" si="3"/>
        <v>12933.501</v>
      </c>
      <c r="J15" s="33">
        <f t="shared" si="3"/>
        <v>4421.9449999999997</v>
      </c>
      <c r="K15" s="33">
        <f t="shared" si="3"/>
        <v>2421.9450000000002</v>
      </c>
      <c r="L15" s="33">
        <f t="shared" si="3"/>
        <v>2000</v>
      </c>
      <c r="M15" s="33">
        <f t="shared" si="3"/>
        <v>8511.5560000000005</v>
      </c>
      <c r="N15" s="33">
        <f t="shared" si="3"/>
        <v>7728.8029999999999</v>
      </c>
      <c r="O15" s="33">
        <f t="shared" si="3"/>
        <v>782.75300000000016</v>
      </c>
      <c r="P15" s="22"/>
    </row>
    <row r="16" spans="1:16" ht="33.75" customHeight="1" x14ac:dyDescent="0.3">
      <c r="A16" s="31">
        <v>2</v>
      </c>
      <c r="B16" s="32" t="s">
        <v>114</v>
      </c>
      <c r="C16" s="9"/>
      <c r="D16" s="9"/>
      <c r="E16" s="33">
        <f>E65</f>
        <v>2000</v>
      </c>
      <c r="F16" s="33">
        <f t="shared" ref="F16:O16" si="4">F65</f>
        <v>0</v>
      </c>
      <c r="G16" s="33">
        <f t="shared" si="4"/>
        <v>0</v>
      </c>
      <c r="H16" s="33">
        <f t="shared" si="4"/>
        <v>2000</v>
      </c>
      <c r="I16" s="33">
        <f t="shared" si="4"/>
        <v>788</v>
      </c>
      <c r="J16" s="33">
        <f t="shared" si="4"/>
        <v>0</v>
      </c>
      <c r="K16" s="33">
        <f t="shared" si="4"/>
        <v>0</v>
      </c>
      <c r="L16" s="33">
        <f t="shared" si="4"/>
        <v>0</v>
      </c>
      <c r="M16" s="33">
        <f t="shared" si="4"/>
        <v>788</v>
      </c>
      <c r="N16" s="33">
        <f t="shared" si="4"/>
        <v>241</v>
      </c>
      <c r="O16" s="33">
        <f t="shared" si="4"/>
        <v>547</v>
      </c>
      <c r="P16" s="22"/>
    </row>
    <row r="17" spans="1:22" ht="33.75" customHeight="1" x14ac:dyDescent="0.3">
      <c r="A17" s="31">
        <v>3</v>
      </c>
      <c r="B17" s="32" t="s">
        <v>115</v>
      </c>
      <c r="C17" s="9"/>
      <c r="D17" s="9"/>
      <c r="E17" s="33">
        <f>E37</f>
        <v>1819</v>
      </c>
      <c r="F17" s="33">
        <f t="shared" ref="F17:O17" si="5">F37</f>
        <v>0</v>
      </c>
      <c r="G17" s="33">
        <f t="shared" si="5"/>
        <v>0</v>
      </c>
      <c r="H17" s="33">
        <f t="shared" si="5"/>
        <v>1819</v>
      </c>
      <c r="I17" s="33">
        <f t="shared" si="5"/>
        <v>1767</v>
      </c>
      <c r="J17" s="33">
        <f t="shared" si="5"/>
        <v>0</v>
      </c>
      <c r="K17" s="33">
        <f t="shared" si="5"/>
        <v>0</v>
      </c>
      <c r="L17" s="33">
        <f t="shared" si="5"/>
        <v>0</v>
      </c>
      <c r="M17" s="33">
        <f t="shared" si="5"/>
        <v>1767</v>
      </c>
      <c r="N17" s="33">
        <f t="shared" si="5"/>
        <v>1767</v>
      </c>
      <c r="O17" s="33">
        <f t="shared" si="5"/>
        <v>0</v>
      </c>
      <c r="P17" s="22"/>
    </row>
    <row r="18" spans="1:22" ht="33.75" customHeight="1" x14ac:dyDescent="0.3">
      <c r="A18" s="8" t="s">
        <v>39</v>
      </c>
      <c r="B18" s="9" t="s">
        <v>5</v>
      </c>
      <c r="C18" s="9"/>
      <c r="D18" s="9"/>
      <c r="E18" s="22">
        <f>E19</f>
        <v>119824.101</v>
      </c>
      <c r="F18" s="22">
        <f t="shared" ref="F18:O18" si="6">F19</f>
        <v>38821</v>
      </c>
      <c r="G18" s="22">
        <f t="shared" si="6"/>
        <v>0</v>
      </c>
      <c r="H18" s="22">
        <f t="shared" si="6"/>
        <v>81003.100999999995</v>
      </c>
      <c r="I18" s="22">
        <f t="shared" si="6"/>
        <v>105387.13699999999</v>
      </c>
      <c r="J18" s="22">
        <f t="shared" si="6"/>
        <v>38821</v>
      </c>
      <c r="K18" s="22">
        <f t="shared" si="6"/>
        <v>0</v>
      </c>
      <c r="L18" s="22">
        <f t="shared" si="6"/>
        <v>38821</v>
      </c>
      <c r="M18" s="22">
        <f t="shared" si="6"/>
        <v>66566.136999999988</v>
      </c>
      <c r="N18" s="22">
        <f t="shared" si="6"/>
        <v>6281.8029999999999</v>
      </c>
      <c r="O18" s="22">
        <f t="shared" si="6"/>
        <v>60284.413</v>
      </c>
      <c r="P18" s="22"/>
    </row>
    <row r="19" spans="1:22" s="30" customFormat="1" ht="33.75" customHeight="1" x14ac:dyDescent="0.3">
      <c r="A19" s="31">
        <v>1</v>
      </c>
      <c r="B19" s="32" t="s">
        <v>40</v>
      </c>
      <c r="C19" s="28"/>
      <c r="D19" s="28"/>
      <c r="E19" s="33">
        <f>E26</f>
        <v>119824.101</v>
      </c>
      <c r="F19" s="33">
        <f t="shared" ref="F19:O19" si="7">F26</f>
        <v>38821</v>
      </c>
      <c r="G19" s="33">
        <f t="shared" si="7"/>
        <v>0</v>
      </c>
      <c r="H19" s="33">
        <f t="shared" si="7"/>
        <v>81003.100999999995</v>
      </c>
      <c r="I19" s="33">
        <f t="shared" si="7"/>
        <v>105387.13699999999</v>
      </c>
      <c r="J19" s="33">
        <f t="shared" si="7"/>
        <v>38821</v>
      </c>
      <c r="K19" s="33">
        <f t="shared" si="7"/>
        <v>0</v>
      </c>
      <c r="L19" s="33">
        <f t="shared" si="7"/>
        <v>38821</v>
      </c>
      <c r="M19" s="33">
        <f t="shared" si="7"/>
        <v>66566.136999999988</v>
      </c>
      <c r="N19" s="33">
        <f t="shared" si="7"/>
        <v>6281.8029999999999</v>
      </c>
      <c r="O19" s="33">
        <f t="shared" si="7"/>
        <v>60284.413</v>
      </c>
      <c r="P19" s="29"/>
    </row>
    <row r="20" spans="1:22" ht="33.75" customHeight="1" x14ac:dyDescent="0.3">
      <c r="A20" s="8" t="s">
        <v>13</v>
      </c>
      <c r="B20" s="9" t="s">
        <v>41</v>
      </c>
      <c r="C20" s="9"/>
      <c r="D20" s="9"/>
      <c r="E20" s="22">
        <f t="shared" ref="E20:O20" si="8">+E21+E39</f>
        <v>173642.144</v>
      </c>
      <c r="F20" s="22">
        <f t="shared" si="8"/>
        <v>56607</v>
      </c>
      <c r="G20" s="22">
        <f t="shared" si="8"/>
        <v>0</v>
      </c>
      <c r="H20" s="22">
        <f t="shared" si="8"/>
        <v>117035.144</v>
      </c>
      <c r="I20" s="22">
        <f t="shared" si="8"/>
        <v>120875.63799999999</v>
      </c>
      <c r="J20" s="22">
        <f t="shared" si="8"/>
        <v>43242.945</v>
      </c>
      <c r="K20" s="22">
        <f t="shared" si="8"/>
        <v>2421.9450000000002</v>
      </c>
      <c r="L20" s="22">
        <f t="shared" si="8"/>
        <v>40821</v>
      </c>
      <c r="M20" s="22">
        <f t="shared" si="8"/>
        <v>77632.692999999985</v>
      </c>
      <c r="N20" s="22">
        <f t="shared" si="8"/>
        <v>16018.606</v>
      </c>
      <c r="O20" s="22">
        <f t="shared" si="8"/>
        <v>61614.165999999997</v>
      </c>
      <c r="P20" s="22"/>
    </row>
    <row r="21" spans="1:22" ht="33.75" customHeight="1" x14ac:dyDescent="0.3">
      <c r="A21" s="8" t="s">
        <v>42</v>
      </c>
      <c r="B21" s="9" t="s">
        <v>43</v>
      </c>
      <c r="C21" s="9"/>
      <c r="D21" s="9"/>
      <c r="E21" s="22">
        <f>+E22</f>
        <v>131643.101</v>
      </c>
      <c r="F21" s="22">
        <f t="shared" ref="F21:O21" si="9">+F22</f>
        <v>38821</v>
      </c>
      <c r="G21" s="22">
        <f t="shared" si="9"/>
        <v>0</v>
      </c>
      <c r="H21" s="22">
        <f t="shared" si="9"/>
        <v>92822.100999999995</v>
      </c>
      <c r="I21" s="22">
        <f t="shared" si="9"/>
        <v>108654.13699999999</v>
      </c>
      <c r="J21" s="22">
        <f t="shared" si="9"/>
        <v>38821</v>
      </c>
      <c r="K21" s="22">
        <f t="shared" si="9"/>
        <v>0</v>
      </c>
      <c r="L21" s="22">
        <f t="shared" si="9"/>
        <v>38821</v>
      </c>
      <c r="M21" s="22">
        <f t="shared" si="9"/>
        <v>69833.136999999988</v>
      </c>
      <c r="N21" s="22">
        <f t="shared" si="9"/>
        <v>9548.8029999999999</v>
      </c>
      <c r="O21" s="22">
        <f t="shared" si="9"/>
        <v>60284.413</v>
      </c>
      <c r="P21" s="22"/>
    </row>
    <row r="22" spans="1:22" ht="33.75" customHeight="1" x14ac:dyDescent="0.3">
      <c r="A22" s="8" t="s">
        <v>44</v>
      </c>
      <c r="B22" s="9" t="s">
        <v>45</v>
      </c>
      <c r="C22" s="9"/>
      <c r="D22" s="9"/>
      <c r="E22" s="22">
        <f>+E23+E26+E37</f>
        <v>131643.101</v>
      </c>
      <c r="F22" s="22">
        <f t="shared" ref="F22:O22" si="10">+F23+F26+F37</f>
        <v>38821</v>
      </c>
      <c r="G22" s="22">
        <f t="shared" si="10"/>
        <v>0</v>
      </c>
      <c r="H22" s="22">
        <f t="shared" si="10"/>
        <v>92822.100999999995</v>
      </c>
      <c r="I22" s="22">
        <f t="shared" si="10"/>
        <v>108654.13699999999</v>
      </c>
      <c r="J22" s="22">
        <f t="shared" si="10"/>
        <v>38821</v>
      </c>
      <c r="K22" s="22">
        <f t="shared" si="10"/>
        <v>0</v>
      </c>
      <c r="L22" s="22">
        <f t="shared" si="10"/>
        <v>38821</v>
      </c>
      <c r="M22" s="22">
        <f t="shared" si="10"/>
        <v>69833.136999999988</v>
      </c>
      <c r="N22" s="22">
        <f t="shared" si="10"/>
        <v>9548.8029999999999</v>
      </c>
      <c r="O22" s="22">
        <f t="shared" si="10"/>
        <v>60284.413</v>
      </c>
      <c r="P22" s="22"/>
    </row>
    <row r="23" spans="1:22" ht="33.75" customHeight="1" x14ac:dyDescent="0.3">
      <c r="A23" s="8" t="s">
        <v>4</v>
      </c>
      <c r="B23" s="9" t="s">
        <v>37</v>
      </c>
      <c r="C23" s="9"/>
      <c r="D23" s="9"/>
      <c r="E23" s="22">
        <f>+E24</f>
        <v>10000</v>
      </c>
      <c r="F23" s="22">
        <f t="shared" ref="F23:O24" si="11">+F24</f>
        <v>0</v>
      </c>
      <c r="G23" s="22">
        <f t="shared" si="11"/>
        <v>0</v>
      </c>
      <c r="H23" s="22">
        <f t="shared" si="11"/>
        <v>10000</v>
      </c>
      <c r="I23" s="22">
        <f t="shared" ref="I23:I64" si="12">+J23+M23</f>
        <v>1500</v>
      </c>
      <c r="J23" s="22">
        <f t="shared" si="11"/>
        <v>0</v>
      </c>
      <c r="K23" s="22">
        <f t="shared" si="11"/>
        <v>0</v>
      </c>
      <c r="L23" s="22">
        <f t="shared" si="11"/>
        <v>0</v>
      </c>
      <c r="M23" s="22">
        <f t="shared" si="11"/>
        <v>1500</v>
      </c>
      <c r="N23" s="22">
        <f t="shared" si="11"/>
        <v>1500</v>
      </c>
      <c r="O23" s="22">
        <f t="shared" si="11"/>
        <v>0</v>
      </c>
      <c r="P23" s="22"/>
    </row>
    <row r="24" spans="1:22" ht="33.75" customHeight="1" x14ac:dyDescent="0.3">
      <c r="A24" s="8">
        <v>1</v>
      </c>
      <c r="B24" s="9" t="s">
        <v>81</v>
      </c>
      <c r="C24" s="9"/>
      <c r="D24" s="9"/>
      <c r="E24" s="22">
        <f>+E25</f>
        <v>10000</v>
      </c>
      <c r="F24" s="22">
        <f t="shared" si="11"/>
        <v>0</v>
      </c>
      <c r="G24" s="22">
        <f t="shared" si="11"/>
        <v>0</v>
      </c>
      <c r="H24" s="22">
        <f t="shared" si="11"/>
        <v>10000</v>
      </c>
      <c r="I24" s="22">
        <f t="shared" si="12"/>
        <v>1500</v>
      </c>
      <c r="J24" s="22">
        <f t="shared" si="11"/>
        <v>0</v>
      </c>
      <c r="K24" s="22">
        <f t="shared" si="11"/>
        <v>0</v>
      </c>
      <c r="L24" s="22">
        <f t="shared" si="11"/>
        <v>0</v>
      </c>
      <c r="M24" s="22">
        <f t="shared" si="11"/>
        <v>1500</v>
      </c>
      <c r="N24" s="22">
        <f t="shared" si="11"/>
        <v>1500</v>
      </c>
      <c r="O24" s="22">
        <f t="shared" si="11"/>
        <v>0</v>
      </c>
      <c r="P24" s="22"/>
    </row>
    <row r="25" spans="1:22" ht="33.75" customHeight="1" x14ac:dyDescent="0.3">
      <c r="A25" s="7" t="s">
        <v>10</v>
      </c>
      <c r="B25" s="13" t="s">
        <v>52</v>
      </c>
      <c r="C25" s="13"/>
      <c r="D25" s="36">
        <v>7665885</v>
      </c>
      <c r="E25" s="23">
        <f>+F25+H25</f>
        <v>10000</v>
      </c>
      <c r="F25" s="23"/>
      <c r="G25" s="23"/>
      <c r="H25" s="23">
        <v>10000</v>
      </c>
      <c r="I25" s="23">
        <f t="shared" si="12"/>
        <v>1500</v>
      </c>
      <c r="J25" s="23"/>
      <c r="K25" s="23"/>
      <c r="L25" s="23"/>
      <c r="M25" s="23">
        <f>+N25+O25</f>
        <v>1500</v>
      </c>
      <c r="N25" s="23">
        <v>1500</v>
      </c>
      <c r="O25" s="23"/>
      <c r="P25" s="23"/>
    </row>
    <row r="26" spans="1:22" ht="33.75" customHeight="1" x14ac:dyDescent="0.3">
      <c r="A26" s="8" t="s">
        <v>39</v>
      </c>
      <c r="B26" s="9" t="s">
        <v>5</v>
      </c>
      <c r="C26" s="9"/>
      <c r="D26" s="37"/>
      <c r="E26" s="22">
        <f>+E27+E30</f>
        <v>119824.101</v>
      </c>
      <c r="F26" s="22">
        <f t="shared" ref="F26:O26" si="13">+F27+F30</f>
        <v>38821</v>
      </c>
      <c r="G26" s="22">
        <f t="shared" si="13"/>
        <v>0</v>
      </c>
      <c r="H26" s="22">
        <f t="shared" si="13"/>
        <v>81003.100999999995</v>
      </c>
      <c r="I26" s="22">
        <f t="shared" si="12"/>
        <v>105387.13699999999</v>
      </c>
      <c r="J26" s="22">
        <f t="shared" si="13"/>
        <v>38821</v>
      </c>
      <c r="K26" s="22">
        <f t="shared" si="13"/>
        <v>0</v>
      </c>
      <c r="L26" s="22">
        <f t="shared" si="13"/>
        <v>38821</v>
      </c>
      <c r="M26" s="22">
        <f t="shared" si="13"/>
        <v>66566.136999999988</v>
      </c>
      <c r="N26" s="22">
        <f t="shared" si="13"/>
        <v>6281.8029999999999</v>
      </c>
      <c r="O26" s="22">
        <f t="shared" si="13"/>
        <v>60284.413</v>
      </c>
      <c r="P26" s="22"/>
    </row>
    <row r="27" spans="1:22" ht="33.75" customHeight="1" x14ac:dyDescent="0.3">
      <c r="A27" s="8">
        <v>1</v>
      </c>
      <c r="B27" s="9" t="s">
        <v>83</v>
      </c>
      <c r="C27" s="9"/>
      <c r="D27" s="37"/>
      <c r="E27" s="22">
        <f>+SUM(E28:E29)</f>
        <v>118821</v>
      </c>
      <c r="F27" s="22">
        <f t="shared" ref="F27:O27" si="14">+SUM(F28:F29)</f>
        <v>38821</v>
      </c>
      <c r="G27" s="22">
        <f t="shared" si="14"/>
        <v>0</v>
      </c>
      <c r="H27" s="22">
        <f t="shared" si="14"/>
        <v>80000</v>
      </c>
      <c r="I27" s="22">
        <f t="shared" si="12"/>
        <v>104384.03599999999</v>
      </c>
      <c r="J27" s="22">
        <f>+SUM(J28:J29)</f>
        <v>38821</v>
      </c>
      <c r="K27" s="22">
        <f>+SUM(K28:K29)</f>
        <v>0</v>
      </c>
      <c r="L27" s="22">
        <f t="shared" si="14"/>
        <v>38821</v>
      </c>
      <c r="M27" s="22">
        <f t="shared" si="14"/>
        <v>65563.035999999993</v>
      </c>
      <c r="N27" s="22">
        <f t="shared" si="14"/>
        <v>5278.7019999999993</v>
      </c>
      <c r="O27" s="22">
        <f t="shared" si="14"/>
        <v>60284.413</v>
      </c>
      <c r="P27" s="22"/>
    </row>
    <row r="28" spans="1:22" ht="33.75" customHeight="1" x14ac:dyDescent="0.3">
      <c r="A28" s="7" t="s">
        <v>10</v>
      </c>
      <c r="B28" s="38" t="s">
        <v>15</v>
      </c>
      <c r="C28" s="38"/>
      <c r="D28" s="36">
        <v>7722802</v>
      </c>
      <c r="E28" s="23">
        <f t="shared" ref="E28:E64" si="15">+F28+H28</f>
        <v>40000</v>
      </c>
      <c r="F28" s="23"/>
      <c r="G28" s="23"/>
      <c r="H28" s="23">
        <v>40000</v>
      </c>
      <c r="I28" s="23">
        <f t="shared" si="12"/>
        <v>36462</v>
      </c>
      <c r="J28" s="23"/>
      <c r="K28" s="23"/>
      <c r="L28" s="23"/>
      <c r="M28" s="23">
        <v>36462</v>
      </c>
      <c r="N28" s="23">
        <v>423.07900000000001</v>
      </c>
      <c r="O28" s="23">
        <v>36039</v>
      </c>
      <c r="P28" s="23"/>
    </row>
    <row r="29" spans="1:22" ht="33.75" customHeight="1" x14ac:dyDescent="0.3">
      <c r="A29" s="7" t="s">
        <v>11</v>
      </c>
      <c r="B29" s="38" t="s">
        <v>47</v>
      </c>
      <c r="C29" s="38"/>
      <c r="D29" s="36">
        <v>7665880</v>
      </c>
      <c r="E29" s="23">
        <f t="shared" si="15"/>
        <v>78821</v>
      </c>
      <c r="F29" s="23">
        <v>38821</v>
      </c>
      <c r="G29" s="23"/>
      <c r="H29" s="23">
        <v>40000</v>
      </c>
      <c r="I29" s="23">
        <f t="shared" si="12"/>
        <v>67922.035999999993</v>
      </c>
      <c r="J29" s="23">
        <f>+K29+L29</f>
        <v>38821</v>
      </c>
      <c r="K29" s="23"/>
      <c r="L29" s="23">
        <f>+F29</f>
        <v>38821</v>
      </c>
      <c r="M29" s="23">
        <f>+N29+O29</f>
        <v>29101.036</v>
      </c>
      <c r="N29" s="23">
        <f>5266.629-411.006</f>
        <v>4855.6229999999996</v>
      </c>
      <c r="O29" s="23">
        <f>63066.292-38820.879</f>
        <v>24245.413</v>
      </c>
      <c r="P29" s="23"/>
      <c r="S29" s="1">
        <f>40000000-1179121</f>
        <v>38820879</v>
      </c>
      <c r="V29" s="27">
        <f>+O29+L29</f>
        <v>63066.413</v>
      </c>
    </row>
    <row r="30" spans="1:22" ht="33.75" customHeight="1" x14ac:dyDescent="0.3">
      <c r="A30" s="16">
        <v>2</v>
      </c>
      <c r="B30" s="39" t="s">
        <v>82</v>
      </c>
      <c r="C30" s="39"/>
      <c r="D30" s="40"/>
      <c r="E30" s="22">
        <f>+SUM(E31:E36)</f>
        <v>1003.1010000000001</v>
      </c>
      <c r="F30" s="22">
        <f t="shared" ref="F30:P30" si="16">+SUM(F31:F36)</f>
        <v>0</v>
      </c>
      <c r="G30" s="22">
        <f t="shared" si="16"/>
        <v>0</v>
      </c>
      <c r="H30" s="22">
        <f t="shared" si="16"/>
        <v>1003.1010000000001</v>
      </c>
      <c r="I30" s="22">
        <f t="shared" si="12"/>
        <v>1003.1010000000001</v>
      </c>
      <c r="J30" s="22">
        <f t="shared" si="16"/>
        <v>0</v>
      </c>
      <c r="K30" s="22">
        <f t="shared" si="16"/>
        <v>0</v>
      </c>
      <c r="L30" s="22">
        <f t="shared" si="16"/>
        <v>0</v>
      </c>
      <c r="M30" s="22">
        <f t="shared" si="16"/>
        <v>1003.1010000000001</v>
      </c>
      <c r="N30" s="22">
        <f t="shared" si="16"/>
        <v>1003.1010000000001</v>
      </c>
      <c r="O30" s="22">
        <f t="shared" si="16"/>
        <v>0</v>
      </c>
      <c r="P30" s="22">
        <f t="shared" si="16"/>
        <v>0</v>
      </c>
      <c r="V30" s="27">
        <f>+I29-V29</f>
        <v>4855.6229999999923</v>
      </c>
    </row>
    <row r="31" spans="1:22" ht="33.75" customHeight="1" x14ac:dyDescent="0.3">
      <c r="A31" s="7" t="s">
        <v>10</v>
      </c>
      <c r="B31" s="38" t="s">
        <v>48</v>
      </c>
      <c r="C31" s="38"/>
      <c r="D31" s="36">
        <v>7244240</v>
      </c>
      <c r="E31" s="23">
        <f t="shared" si="15"/>
        <v>133</v>
      </c>
      <c r="F31" s="23"/>
      <c r="G31" s="23"/>
      <c r="H31" s="41">
        <v>133</v>
      </c>
      <c r="I31" s="23">
        <f t="shared" si="12"/>
        <v>133</v>
      </c>
      <c r="J31" s="23"/>
      <c r="K31" s="23"/>
      <c r="L31" s="23"/>
      <c r="M31" s="23">
        <f t="shared" ref="M31:M59" si="17">+N31+O31</f>
        <v>133</v>
      </c>
      <c r="N31" s="23">
        <f>+H31</f>
        <v>133</v>
      </c>
      <c r="O31" s="23"/>
      <c r="P31" s="23"/>
      <c r="S31" s="27">
        <f>+O29+S29</f>
        <v>38845124.413000003</v>
      </c>
    </row>
    <row r="32" spans="1:22" ht="33.75" customHeight="1" x14ac:dyDescent="0.3">
      <c r="A32" s="7" t="s">
        <v>11</v>
      </c>
      <c r="B32" s="38" t="s">
        <v>49</v>
      </c>
      <c r="C32" s="38"/>
      <c r="D32" s="36">
        <v>7254435</v>
      </c>
      <c r="E32" s="23">
        <f t="shared" si="15"/>
        <v>552</v>
      </c>
      <c r="F32" s="23"/>
      <c r="G32" s="23"/>
      <c r="H32" s="41">
        <v>552</v>
      </c>
      <c r="I32" s="23">
        <f t="shared" si="12"/>
        <v>552</v>
      </c>
      <c r="J32" s="23"/>
      <c r="K32" s="23"/>
      <c r="L32" s="23"/>
      <c r="M32" s="23">
        <f t="shared" si="17"/>
        <v>552</v>
      </c>
      <c r="N32" s="23">
        <f t="shared" ref="N32:N36" si="18">+H32</f>
        <v>552</v>
      </c>
      <c r="O32" s="23"/>
      <c r="P32" s="23"/>
    </row>
    <row r="33" spans="1:19" ht="33.75" customHeight="1" x14ac:dyDescent="0.3">
      <c r="A33" s="7" t="s">
        <v>12</v>
      </c>
      <c r="B33" s="38" t="s">
        <v>79</v>
      </c>
      <c r="C33" s="38"/>
      <c r="D33" s="36">
        <v>7072864</v>
      </c>
      <c r="E33" s="23">
        <f t="shared" si="15"/>
        <v>200</v>
      </c>
      <c r="F33" s="23"/>
      <c r="G33" s="23"/>
      <c r="H33" s="41">
        <v>200</v>
      </c>
      <c r="I33" s="23">
        <f t="shared" si="12"/>
        <v>200</v>
      </c>
      <c r="J33" s="23"/>
      <c r="K33" s="23"/>
      <c r="L33" s="23"/>
      <c r="M33" s="23">
        <f t="shared" si="17"/>
        <v>200</v>
      </c>
      <c r="N33" s="23">
        <f t="shared" si="18"/>
        <v>200</v>
      </c>
      <c r="O33" s="23"/>
      <c r="P33" s="23"/>
      <c r="S33" s="27">
        <f>+O29+38820.879</f>
        <v>63066.292000000001</v>
      </c>
    </row>
    <row r="34" spans="1:19" ht="33.75" customHeight="1" x14ac:dyDescent="0.3">
      <c r="A34" s="7" t="s">
        <v>14</v>
      </c>
      <c r="B34" s="38" t="s">
        <v>50</v>
      </c>
      <c r="C34" s="38"/>
      <c r="D34" s="36">
        <v>7046558</v>
      </c>
      <c r="E34" s="23">
        <f t="shared" si="15"/>
        <v>26.652000000000001</v>
      </c>
      <c r="F34" s="23"/>
      <c r="G34" s="23"/>
      <c r="H34" s="41">
        <v>26.652000000000001</v>
      </c>
      <c r="I34" s="23">
        <f t="shared" si="12"/>
        <v>26.652000000000001</v>
      </c>
      <c r="J34" s="23"/>
      <c r="K34" s="23"/>
      <c r="L34" s="23"/>
      <c r="M34" s="23">
        <f t="shared" si="17"/>
        <v>26.652000000000001</v>
      </c>
      <c r="N34" s="23">
        <f t="shared" si="18"/>
        <v>26.652000000000001</v>
      </c>
      <c r="O34" s="23"/>
      <c r="P34" s="23"/>
    </row>
    <row r="35" spans="1:19" ht="33.75" customHeight="1" x14ac:dyDescent="0.3">
      <c r="A35" s="7" t="s">
        <v>74</v>
      </c>
      <c r="B35" s="21" t="s">
        <v>51</v>
      </c>
      <c r="C35" s="21"/>
      <c r="D35" s="36">
        <v>7046628</v>
      </c>
      <c r="E35" s="23">
        <f t="shared" si="15"/>
        <v>28.353999999999999</v>
      </c>
      <c r="F35" s="23"/>
      <c r="G35" s="23"/>
      <c r="H35" s="41">
        <v>28.353999999999999</v>
      </c>
      <c r="I35" s="23">
        <f t="shared" si="12"/>
        <v>28.353999999999999</v>
      </c>
      <c r="J35" s="23"/>
      <c r="K35" s="23"/>
      <c r="L35" s="23"/>
      <c r="M35" s="23">
        <f t="shared" si="17"/>
        <v>28.353999999999999</v>
      </c>
      <c r="N35" s="23">
        <f t="shared" si="18"/>
        <v>28.353999999999999</v>
      </c>
      <c r="O35" s="23"/>
      <c r="P35" s="23"/>
    </row>
    <row r="36" spans="1:19" ht="33.75" customHeight="1" x14ac:dyDescent="0.3">
      <c r="A36" s="7" t="s">
        <v>75</v>
      </c>
      <c r="B36" s="21" t="s">
        <v>92</v>
      </c>
      <c r="C36" s="21"/>
      <c r="D36" s="36">
        <v>7046621</v>
      </c>
      <c r="E36" s="23">
        <f t="shared" si="15"/>
        <v>63.094999999999999</v>
      </c>
      <c r="F36" s="23"/>
      <c r="G36" s="23"/>
      <c r="H36" s="41">
        <v>63.094999999999999</v>
      </c>
      <c r="I36" s="23">
        <f t="shared" si="12"/>
        <v>63.094999999999999</v>
      </c>
      <c r="J36" s="23"/>
      <c r="K36" s="23"/>
      <c r="L36" s="23"/>
      <c r="M36" s="23">
        <f t="shared" si="17"/>
        <v>63.094999999999999</v>
      </c>
      <c r="N36" s="23">
        <f t="shared" si="18"/>
        <v>63.094999999999999</v>
      </c>
      <c r="O36" s="23"/>
      <c r="P36" s="23"/>
    </row>
    <row r="37" spans="1:19" ht="33.75" customHeight="1" x14ac:dyDescent="0.3">
      <c r="A37" s="8" t="s">
        <v>66</v>
      </c>
      <c r="B37" s="9" t="s">
        <v>46</v>
      </c>
      <c r="C37" s="9"/>
      <c r="D37" s="37"/>
      <c r="E37" s="22">
        <f>+E38</f>
        <v>1819</v>
      </c>
      <c r="F37" s="22">
        <f t="shared" ref="F37:O37" si="19">+F38</f>
        <v>0</v>
      </c>
      <c r="G37" s="22">
        <f t="shared" si="19"/>
        <v>0</v>
      </c>
      <c r="H37" s="22">
        <f t="shared" si="19"/>
        <v>1819</v>
      </c>
      <c r="I37" s="22">
        <f t="shared" si="12"/>
        <v>1767</v>
      </c>
      <c r="J37" s="22">
        <f t="shared" si="19"/>
        <v>0</v>
      </c>
      <c r="K37" s="22">
        <f t="shared" si="19"/>
        <v>0</v>
      </c>
      <c r="L37" s="22">
        <f t="shared" si="19"/>
        <v>0</v>
      </c>
      <c r="M37" s="22">
        <f t="shared" si="19"/>
        <v>1767</v>
      </c>
      <c r="N37" s="22">
        <f t="shared" si="19"/>
        <v>1767</v>
      </c>
      <c r="O37" s="22">
        <f t="shared" si="19"/>
        <v>0</v>
      </c>
      <c r="P37" s="22"/>
    </row>
    <row r="38" spans="1:19" ht="36" customHeight="1" x14ac:dyDescent="0.3">
      <c r="A38" s="7" t="s">
        <v>10</v>
      </c>
      <c r="B38" s="13" t="s">
        <v>53</v>
      </c>
      <c r="C38" s="13"/>
      <c r="D38" s="36">
        <v>7841883</v>
      </c>
      <c r="E38" s="23">
        <f t="shared" si="15"/>
        <v>1819</v>
      </c>
      <c r="F38" s="23"/>
      <c r="G38" s="23"/>
      <c r="H38" s="23">
        <v>1819</v>
      </c>
      <c r="I38" s="23">
        <f t="shared" si="12"/>
        <v>1767</v>
      </c>
      <c r="J38" s="23"/>
      <c r="K38" s="23"/>
      <c r="L38" s="23"/>
      <c r="M38" s="23">
        <f t="shared" si="17"/>
        <v>1767</v>
      </c>
      <c r="N38" s="23">
        <v>1767</v>
      </c>
      <c r="O38" s="23"/>
      <c r="P38" s="23"/>
    </row>
    <row r="39" spans="1:19" ht="33.75" customHeight="1" x14ac:dyDescent="0.3">
      <c r="A39" s="8" t="s">
        <v>72</v>
      </c>
      <c r="B39" s="9" t="s">
        <v>77</v>
      </c>
      <c r="C39" s="9"/>
      <c r="D39" s="37"/>
      <c r="E39" s="22">
        <f>+E40+E65</f>
        <v>41999.042999999998</v>
      </c>
      <c r="F39" s="22">
        <f t="shared" ref="F39:O39" si="20">+F40+F65</f>
        <v>17786</v>
      </c>
      <c r="G39" s="22">
        <f t="shared" si="20"/>
        <v>0</v>
      </c>
      <c r="H39" s="22">
        <f t="shared" si="20"/>
        <v>24213.043000000001</v>
      </c>
      <c r="I39" s="22">
        <f t="shared" si="20"/>
        <v>12221.501</v>
      </c>
      <c r="J39" s="22">
        <f t="shared" si="20"/>
        <v>4421.9449999999997</v>
      </c>
      <c r="K39" s="22">
        <f t="shared" si="20"/>
        <v>2421.9450000000002</v>
      </c>
      <c r="L39" s="22">
        <f t="shared" si="20"/>
        <v>2000</v>
      </c>
      <c r="M39" s="22">
        <f t="shared" si="20"/>
        <v>7799.5560000000005</v>
      </c>
      <c r="N39" s="22">
        <f t="shared" si="20"/>
        <v>6469.8029999999999</v>
      </c>
      <c r="O39" s="22">
        <f t="shared" si="20"/>
        <v>1329.7530000000002</v>
      </c>
      <c r="P39" s="22"/>
    </row>
    <row r="40" spans="1:19" ht="33.75" customHeight="1" x14ac:dyDescent="0.3">
      <c r="A40" s="8" t="s">
        <v>73</v>
      </c>
      <c r="B40" s="9" t="s">
        <v>45</v>
      </c>
      <c r="C40" s="9"/>
      <c r="D40" s="37"/>
      <c r="E40" s="22">
        <f>+E41</f>
        <v>39999.042999999998</v>
      </c>
      <c r="F40" s="22">
        <f t="shared" ref="F40:O40" si="21">+F41</f>
        <v>17786</v>
      </c>
      <c r="G40" s="22">
        <f t="shared" si="21"/>
        <v>0</v>
      </c>
      <c r="H40" s="22">
        <f t="shared" si="21"/>
        <v>22213.043000000001</v>
      </c>
      <c r="I40" s="22">
        <f t="shared" si="12"/>
        <v>11433.501</v>
      </c>
      <c r="J40" s="22">
        <f t="shared" si="21"/>
        <v>4421.9449999999997</v>
      </c>
      <c r="K40" s="22">
        <f t="shared" si="21"/>
        <v>2421.9450000000002</v>
      </c>
      <c r="L40" s="22">
        <f t="shared" si="21"/>
        <v>2000</v>
      </c>
      <c r="M40" s="22">
        <f t="shared" si="21"/>
        <v>7011.5560000000005</v>
      </c>
      <c r="N40" s="22">
        <f t="shared" si="21"/>
        <v>6228.8029999999999</v>
      </c>
      <c r="O40" s="22">
        <f t="shared" si="21"/>
        <v>782.75300000000004</v>
      </c>
      <c r="P40" s="22"/>
    </row>
    <row r="41" spans="1:19" ht="33.75" customHeight="1" x14ac:dyDescent="0.3">
      <c r="A41" s="8"/>
      <c r="B41" s="9" t="s">
        <v>38</v>
      </c>
      <c r="C41" s="9"/>
      <c r="D41" s="37"/>
      <c r="E41" s="22">
        <f>+E46+E51+E60+E42</f>
        <v>39999.042999999998</v>
      </c>
      <c r="F41" s="22">
        <f t="shared" ref="F41:O41" si="22">+F46+F51+F60+F42</f>
        <v>17786</v>
      </c>
      <c r="G41" s="22">
        <f t="shared" si="22"/>
        <v>0</v>
      </c>
      <c r="H41" s="22">
        <f t="shared" si="22"/>
        <v>22213.043000000001</v>
      </c>
      <c r="I41" s="22">
        <f t="shared" si="12"/>
        <v>11433.501</v>
      </c>
      <c r="J41" s="22">
        <f t="shared" si="22"/>
        <v>4421.9449999999997</v>
      </c>
      <c r="K41" s="22">
        <f t="shared" si="22"/>
        <v>2421.9450000000002</v>
      </c>
      <c r="L41" s="22">
        <f t="shared" si="22"/>
        <v>2000</v>
      </c>
      <c r="M41" s="22">
        <f t="shared" si="22"/>
        <v>7011.5560000000005</v>
      </c>
      <c r="N41" s="22">
        <f t="shared" si="22"/>
        <v>6228.8029999999999</v>
      </c>
      <c r="O41" s="22">
        <f t="shared" si="22"/>
        <v>782.75300000000004</v>
      </c>
      <c r="P41" s="22"/>
    </row>
    <row r="42" spans="1:19" ht="33.75" customHeight="1" x14ac:dyDescent="0.3">
      <c r="A42" s="8">
        <v>1</v>
      </c>
      <c r="B42" s="39" t="s">
        <v>88</v>
      </c>
      <c r="C42" s="39"/>
      <c r="D42" s="40"/>
      <c r="E42" s="22">
        <f>+SUM(E43:E45)</f>
        <v>1015.0430000000001</v>
      </c>
      <c r="F42" s="22">
        <f t="shared" ref="F42:O42" si="23">+SUM(F43:F45)</f>
        <v>0</v>
      </c>
      <c r="G42" s="22">
        <f t="shared" si="23"/>
        <v>0</v>
      </c>
      <c r="H42" s="22">
        <f t="shared" si="23"/>
        <v>1015.0430000000001</v>
      </c>
      <c r="I42" s="22">
        <f t="shared" si="12"/>
        <v>1015.0430000000001</v>
      </c>
      <c r="J42" s="22">
        <f t="shared" si="23"/>
        <v>0</v>
      </c>
      <c r="K42" s="22">
        <f t="shared" si="23"/>
        <v>0</v>
      </c>
      <c r="L42" s="22">
        <f t="shared" si="23"/>
        <v>0</v>
      </c>
      <c r="M42" s="22">
        <f t="shared" si="23"/>
        <v>1015.0430000000001</v>
      </c>
      <c r="N42" s="22">
        <f t="shared" si="23"/>
        <v>1015.0430000000001</v>
      </c>
      <c r="O42" s="22">
        <f t="shared" si="23"/>
        <v>0</v>
      </c>
      <c r="P42" s="22"/>
    </row>
    <row r="43" spans="1:19" ht="33.75" customHeight="1" x14ac:dyDescent="0.3">
      <c r="A43" s="42" t="s">
        <v>10</v>
      </c>
      <c r="B43" s="43" t="s">
        <v>85</v>
      </c>
      <c r="C43" s="43"/>
      <c r="D43" s="44">
        <v>7731104</v>
      </c>
      <c r="E43" s="23">
        <f>+F43+H43</f>
        <v>217.37200000000001</v>
      </c>
      <c r="F43" s="23"/>
      <c r="G43" s="23"/>
      <c r="H43" s="45">
        <v>217.37200000000001</v>
      </c>
      <c r="I43" s="23">
        <f t="shared" si="12"/>
        <v>217.37200000000001</v>
      </c>
      <c r="J43" s="23"/>
      <c r="K43" s="23"/>
      <c r="L43" s="23"/>
      <c r="M43" s="23">
        <f>+N43+O43</f>
        <v>217.37200000000001</v>
      </c>
      <c r="N43" s="23">
        <f>+H43</f>
        <v>217.37200000000001</v>
      </c>
      <c r="O43" s="23"/>
      <c r="P43" s="23"/>
    </row>
    <row r="44" spans="1:19" ht="33.75" customHeight="1" x14ac:dyDescent="0.3">
      <c r="A44" s="42" t="s">
        <v>11</v>
      </c>
      <c r="B44" s="43" t="s">
        <v>86</v>
      </c>
      <c r="C44" s="43"/>
      <c r="D44" s="44">
        <v>7790086</v>
      </c>
      <c r="E44" s="23">
        <f t="shared" ref="E44:E45" si="24">+F44+H44</f>
        <v>39.634</v>
      </c>
      <c r="F44" s="23"/>
      <c r="G44" s="23"/>
      <c r="H44" s="45">
        <v>39.634</v>
      </c>
      <c r="I44" s="23">
        <f t="shared" si="12"/>
        <v>39.634</v>
      </c>
      <c r="J44" s="23"/>
      <c r="K44" s="23"/>
      <c r="L44" s="23"/>
      <c r="M44" s="23">
        <f t="shared" ref="M44:M45" si="25">+N44+O44</f>
        <v>39.634</v>
      </c>
      <c r="N44" s="23">
        <f t="shared" ref="N44:N45" si="26">+H44</f>
        <v>39.634</v>
      </c>
      <c r="O44" s="23"/>
      <c r="P44" s="23"/>
    </row>
    <row r="45" spans="1:19" ht="33.75" customHeight="1" x14ac:dyDescent="0.3">
      <c r="A45" s="42" t="s">
        <v>12</v>
      </c>
      <c r="B45" s="43" t="s">
        <v>87</v>
      </c>
      <c r="C45" s="43"/>
      <c r="D45" s="44">
        <v>7812154</v>
      </c>
      <c r="E45" s="23">
        <f t="shared" si="24"/>
        <v>758.03700000000003</v>
      </c>
      <c r="F45" s="23"/>
      <c r="G45" s="23"/>
      <c r="H45" s="45">
        <v>758.03700000000003</v>
      </c>
      <c r="I45" s="23">
        <f t="shared" si="12"/>
        <v>758.03700000000003</v>
      </c>
      <c r="J45" s="23"/>
      <c r="K45" s="23"/>
      <c r="L45" s="23"/>
      <c r="M45" s="23">
        <f t="shared" si="25"/>
        <v>758.03700000000003</v>
      </c>
      <c r="N45" s="23">
        <f t="shared" si="26"/>
        <v>758.03700000000003</v>
      </c>
      <c r="O45" s="23"/>
      <c r="P45" s="23"/>
    </row>
    <row r="46" spans="1:19" ht="33.75" customHeight="1" x14ac:dyDescent="0.3">
      <c r="A46" s="8">
        <v>2</v>
      </c>
      <c r="B46" s="19" t="s">
        <v>80</v>
      </c>
      <c r="C46" s="19"/>
      <c r="D46" s="46"/>
      <c r="E46" s="22">
        <f>+SUM(E47:E50)</f>
        <v>17686</v>
      </c>
      <c r="F46" s="22">
        <f t="shared" ref="F46:O46" si="27">+SUM(F47:F50)</f>
        <v>13186</v>
      </c>
      <c r="G46" s="22">
        <f t="shared" si="27"/>
        <v>0</v>
      </c>
      <c r="H46" s="22">
        <f t="shared" si="27"/>
        <v>4500</v>
      </c>
      <c r="I46" s="22">
        <f t="shared" si="12"/>
        <v>500</v>
      </c>
      <c r="J46" s="22">
        <f t="shared" si="27"/>
        <v>0</v>
      </c>
      <c r="K46" s="22">
        <f t="shared" si="27"/>
        <v>0</v>
      </c>
      <c r="L46" s="22">
        <f t="shared" si="27"/>
        <v>0</v>
      </c>
      <c r="M46" s="22">
        <f t="shared" si="27"/>
        <v>500</v>
      </c>
      <c r="N46" s="22">
        <f t="shared" si="27"/>
        <v>500</v>
      </c>
      <c r="O46" s="22">
        <f t="shared" si="27"/>
        <v>0</v>
      </c>
      <c r="P46" s="22"/>
    </row>
    <row r="47" spans="1:19" ht="33.75" customHeight="1" x14ac:dyDescent="0.3">
      <c r="A47" s="7" t="s">
        <v>10</v>
      </c>
      <c r="B47" s="13" t="s">
        <v>55</v>
      </c>
      <c r="C47" s="13"/>
      <c r="D47" s="36">
        <v>7665883</v>
      </c>
      <c r="E47" s="23">
        <f t="shared" si="15"/>
        <v>6204</v>
      </c>
      <c r="F47" s="23">
        <v>2204</v>
      </c>
      <c r="G47" s="23"/>
      <c r="H47" s="23">
        <v>4000</v>
      </c>
      <c r="I47" s="22">
        <f t="shared" si="12"/>
        <v>0</v>
      </c>
      <c r="J47" s="23"/>
      <c r="K47" s="23"/>
      <c r="L47" s="23"/>
      <c r="M47" s="23">
        <f t="shared" si="17"/>
        <v>0</v>
      </c>
      <c r="N47" s="23"/>
      <c r="O47" s="23"/>
      <c r="P47" s="23"/>
    </row>
    <row r="48" spans="1:19" ht="43.5" customHeight="1" x14ac:dyDescent="0.3">
      <c r="A48" s="7" t="s">
        <v>11</v>
      </c>
      <c r="B48" s="10" t="s">
        <v>56</v>
      </c>
      <c r="C48" s="10"/>
      <c r="D48" s="44">
        <v>7831539</v>
      </c>
      <c r="E48" s="23">
        <f t="shared" si="15"/>
        <v>3035</v>
      </c>
      <c r="F48" s="23">
        <v>3035</v>
      </c>
      <c r="G48" s="23"/>
      <c r="H48" s="23"/>
      <c r="I48" s="22">
        <f t="shared" si="12"/>
        <v>0</v>
      </c>
      <c r="J48" s="23"/>
      <c r="K48" s="23"/>
      <c r="L48" s="23"/>
      <c r="M48" s="23">
        <f t="shared" si="17"/>
        <v>0</v>
      </c>
      <c r="N48" s="23"/>
      <c r="O48" s="23"/>
      <c r="P48" s="23"/>
    </row>
    <row r="49" spans="1:16" ht="102.75" customHeight="1" x14ac:dyDescent="0.3">
      <c r="A49" s="7" t="s">
        <v>12</v>
      </c>
      <c r="B49" s="10" t="s">
        <v>57</v>
      </c>
      <c r="C49" s="10"/>
      <c r="D49" s="44">
        <v>7654659</v>
      </c>
      <c r="E49" s="23">
        <f t="shared" si="15"/>
        <v>7947</v>
      </c>
      <c r="F49" s="23">
        <v>7947</v>
      </c>
      <c r="G49" s="23"/>
      <c r="H49" s="23"/>
      <c r="I49" s="22">
        <f t="shared" si="12"/>
        <v>0</v>
      </c>
      <c r="J49" s="23"/>
      <c r="K49" s="23"/>
      <c r="L49" s="23"/>
      <c r="M49" s="23">
        <f t="shared" si="17"/>
        <v>0</v>
      </c>
      <c r="N49" s="23"/>
      <c r="O49" s="23"/>
      <c r="P49" s="23"/>
    </row>
    <row r="50" spans="1:16" ht="35.25" customHeight="1" x14ac:dyDescent="0.3">
      <c r="A50" s="7" t="s">
        <v>14</v>
      </c>
      <c r="B50" s="17" t="s">
        <v>54</v>
      </c>
      <c r="C50" s="17"/>
      <c r="D50" s="47">
        <v>7798081</v>
      </c>
      <c r="E50" s="23">
        <f>+F50+H50</f>
        <v>500</v>
      </c>
      <c r="F50" s="23"/>
      <c r="G50" s="23"/>
      <c r="H50" s="23">
        <v>500</v>
      </c>
      <c r="I50" s="23">
        <f t="shared" si="12"/>
        <v>500</v>
      </c>
      <c r="J50" s="23"/>
      <c r="K50" s="23"/>
      <c r="L50" s="23"/>
      <c r="M50" s="23">
        <f>+N50+O50</f>
        <v>500</v>
      </c>
      <c r="N50" s="23">
        <v>500</v>
      </c>
      <c r="O50" s="23"/>
      <c r="P50" s="23"/>
    </row>
    <row r="51" spans="1:16" ht="42.75" customHeight="1" x14ac:dyDescent="0.3">
      <c r="A51" s="16">
        <v>3</v>
      </c>
      <c r="B51" s="24" t="s">
        <v>84</v>
      </c>
      <c r="C51" s="24"/>
      <c r="D51" s="48"/>
      <c r="E51" s="22">
        <f>+SUM(E52:E59)</f>
        <v>20353</v>
      </c>
      <c r="F51" s="22">
        <f t="shared" ref="F51:O51" si="28">+SUM(F52:F59)</f>
        <v>4600</v>
      </c>
      <c r="G51" s="22">
        <f t="shared" si="28"/>
        <v>0</v>
      </c>
      <c r="H51" s="22">
        <f t="shared" si="28"/>
        <v>15753</v>
      </c>
      <c r="I51" s="22">
        <f t="shared" si="12"/>
        <v>9918.4579999999987</v>
      </c>
      <c r="J51" s="22">
        <f t="shared" si="28"/>
        <v>4421.9449999999997</v>
      </c>
      <c r="K51" s="22">
        <f t="shared" si="28"/>
        <v>2421.9450000000002</v>
      </c>
      <c r="L51" s="22">
        <f t="shared" si="28"/>
        <v>2000</v>
      </c>
      <c r="M51" s="22">
        <f t="shared" si="28"/>
        <v>5496.5129999999999</v>
      </c>
      <c r="N51" s="22">
        <f t="shared" si="28"/>
        <v>4713.76</v>
      </c>
      <c r="O51" s="22">
        <f t="shared" si="28"/>
        <v>782.75300000000004</v>
      </c>
      <c r="P51" s="22"/>
    </row>
    <row r="52" spans="1:16" ht="29.25" customHeight="1" x14ac:dyDescent="0.3">
      <c r="A52" s="7" t="s">
        <v>10</v>
      </c>
      <c r="B52" s="14" t="s">
        <v>58</v>
      </c>
      <c r="C52" s="14"/>
      <c r="D52" s="49">
        <v>7884153</v>
      </c>
      <c r="E52" s="23">
        <f t="shared" si="15"/>
        <v>2000</v>
      </c>
      <c r="F52" s="23">
        <v>2000</v>
      </c>
      <c r="G52" s="23"/>
      <c r="H52" s="23">
        <v>0</v>
      </c>
      <c r="I52" s="23">
        <f t="shared" si="12"/>
        <v>2788.087</v>
      </c>
      <c r="J52" s="23">
        <f>+K52+L52</f>
        <v>2000</v>
      </c>
      <c r="K52" s="23"/>
      <c r="L52" s="23">
        <v>2000</v>
      </c>
      <c r="M52" s="23">
        <f t="shared" si="17"/>
        <v>788.08699999999999</v>
      </c>
      <c r="N52" s="23">
        <v>241.334</v>
      </c>
      <c r="O52" s="23">
        <v>546.75300000000004</v>
      </c>
      <c r="P52" s="23"/>
    </row>
    <row r="53" spans="1:16" ht="40.5" customHeight="1" x14ac:dyDescent="0.3">
      <c r="A53" s="7" t="s">
        <v>11</v>
      </c>
      <c r="B53" s="15" t="s">
        <v>59</v>
      </c>
      <c r="C53" s="15"/>
      <c r="D53" s="50">
        <v>7900006</v>
      </c>
      <c r="E53" s="23">
        <f t="shared" si="15"/>
        <v>7500</v>
      </c>
      <c r="F53" s="23"/>
      <c r="G53" s="23"/>
      <c r="H53" s="23">
        <v>7500</v>
      </c>
      <c r="I53" s="23">
        <f t="shared" si="12"/>
        <v>523.42600000000004</v>
      </c>
      <c r="J53" s="23"/>
      <c r="K53" s="23"/>
      <c r="L53" s="23"/>
      <c r="M53" s="23">
        <f t="shared" si="17"/>
        <v>523.42600000000004</v>
      </c>
      <c r="N53" s="23">
        <v>523.42600000000004</v>
      </c>
      <c r="O53" s="23"/>
      <c r="P53" s="23"/>
    </row>
    <row r="54" spans="1:16" ht="33.75" customHeight="1" x14ac:dyDescent="0.3">
      <c r="A54" s="7" t="s">
        <v>12</v>
      </c>
      <c r="B54" s="14" t="s">
        <v>60</v>
      </c>
      <c r="C54" s="14"/>
      <c r="D54" s="49">
        <v>7888668</v>
      </c>
      <c r="E54" s="23">
        <f t="shared" si="15"/>
        <v>2500</v>
      </c>
      <c r="F54" s="23"/>
      <c r="G54" s="23"/>
      <c r="H54" s="23">
        <v>2500</v>
      </c>
      <c r="I54" s="23">
        <f t="shared" si="12"/>
        <v>2500</v>
      </c>
      <c r="J54" s="23"/>
      <c r="K54" s="23"/>
      <c r="L54" s="23"/>
      <c r="M54" s="23">
        <f t="shared" si="17"/>
        <v>2500</v>
      </c>
      <c r="N54" s="23">
        <v>2500</v>
      </c>
      <c r="O54" s="23">
        <v>0</v>
      </c>
      <c r="P54" s="23"/>
    </row>
    <row r="55" spans="1:16" ht="33.75" customHeight="1" x14ac:dyDescent="0.3">
      <c r="A55" s="7" t="s">
        <v>14</v>
      </c>
      <c r="B55" s="14" t="s">
        <v>61</v>
      </c>
      <c r="C55" s="14"/>
      <c r="D55" s="49"/>
      <c r="E55" s="23">
        <f t="shared" si="15"/>
        <v>3400</v>
      </c>
      <c r="F55" s="23"/>
      <c r="G55" s="23"/>
      <c r="H55" s="23">
        <v>3400</v>
      </c>
      <c r="I55" s="23">
        <f t="shared" si="12"/>
        <v>0</v>
      </c>
      <c r="J55" s="23"/>
      <c r="K55" s="23"/>
      <c r="L55" s="23"/>
      <c r="M55" s="23">
        <f t="shared" si="17"/>
        <v>0</v>
      </c>
      <c r="N55" s="23"/>
      <c r="O55" s="23"/>
      <c r="P55" s="23"/>
    </row>
    <row r="56" spans="1:16" ht="33.75" customHeight="1" x14ac:dyDescent="0.3">
      <c r="A56" s="7" t="s">
        <v>74</v>
      </c>
      <c r="B56" s="14" t="s">
        <v>62</v>
      </c>
      <c r="C56" s="14"/>
      <c r="D56" s="49">
        <v>7868348</v>
      </c>
      <c r="E56" s="23">
        <f t="shared" si="15"/>
        <v>2353</v>
      </c>
      <c r="F56" s="23"/>
      <c r="G56" s="23"/>
      <c r="H56" s="23">
        <v>2353</v>
      </c>
      <c r="I56" s="23">
        <f t="shared" si="12"/>
        <v>1685</v>
      </c>
      <c r="J56" s="23"/>
      <c r="K56" s="23"/>
      <c r="L56" s="23"/>
      <c r="M56" s="23">
        <f t="shared" si="17"/>
        <v>1685</v>
      </c>
      <c r="N56" s="23">
        <v>1449</v>
      </c>
      <c r="O56" s="23">
        <v>236</v>
      </c>
      <c r="P56" s="23"/>
    </row>
    <row r="57" spans="1:16" ht="39.75" customHeight="1" x14ac:dyDescent="0.3">
      <c r="A57" s="7" t="s">
        <v>75</v>
      </c>
      <c r="B57" s="51" t="s">
        <v>63</v>
      </c>
      <c r="C57" s="51"/>
      <c r="D57" s="49" t="s">
        <v>113</v>
      </c>
      <c r="E57" s="23">
        <f t="shared" si="15"/>
        <v>850</v>
      </c>
      <c r="F57" s="23">
        <v>850</v>
      </c>
      <c r="G57" s="23"/>
      <c r="H57" s="23"/>
      <c r="I57" s="23">
        <f t="shared" ref="I57" si="29">+J57+M57</f>
        <v>800</v>
      </c>
      <c r="J57" s="23">
        <f>+K57+L57</f>
        <v>800</v>
      </c>
      <c r="K57" s="23">
        <v>800</v>
      </c>
      <c r="L57" s="23"/>
      <c r="M57" s="23">
        <f t="shared" si="17"/>
        <v>0</v>
      </c>
      <c r="N57" s="23"/>
      <c r="O57" s="23"/>
      <c r="P57" s="23"/>
    </row>
    <row r="58" spans="1:16" ht="57" customHeight="1" x14ac:dyDescent="0.3">
      <c r="A58" s="7" t="s">
        <v>76</v>
      </c>
      <c r="B58" s="10" t="s">
        <v>64</v>
      </c>
      <c r="C58" s="10"/>
      <c r="D58" s="36">
        <v>7884152</v>
      </c>
      <c r="E58" s="23">
        <f t="shared" si="15"/>
        <v>1000</v>
      </c>
      <c r="F58" s="23">
        <v>1000</v>
      </c>
      <c r="G58" s="23"/>
      <c r="H58" s="23"/>
      <c r="I58" s="23">
        <f t="shared" si="12"/>
        <v>871.94500000000005</v>
      </c>
      <c r="J58" s="23">
        <f>+K58+L58</f>
        <v>871.94500000000005</v>
      </c>
      <c r="K58" s="23">
        <v>871.94500000000005</v>
      </c>
      <c r="L58" s="23"/>
      <c r="M58" s="23">
        <f t="shared" si="17"/>
        <v>0</v>
      </c>
      <c r="N58" s="23"/>
      <c r="O58" s="23"/>
      <c r="P58" s="23"/>
    </row>
    <row r="59" spans="1:16" ht="45.75" customHeight="1" x14ac:dyDescent="0.3">
      <c r="A59" s="7" t="s">
        <v>78</v>
      </c>
      <c r="B59" s="51" t="s">
        <v>65</v>
      </c>
      <c r="C59" s="51"/>
      <c r="D59" s="52">
        <v>7884151</v>
      </c>
      <c r="E59" s="23">
        <f t="shared" si="15"/>
        <v>750</v>
      </c>
      <c r="F59" s="23">
        <v>750</v>
      </c>
      <c r="G59" s="23"/>
      <c r="H59" s="23"/>
      <c r="I59" s="23">
        <f t="shared" si="12"/>
        <v>750</v>
      </c>
      <c r="J59" s="23">
        <f>+K59+L59</f>
        <v>750</v>
      </c>
      <c r="K59" s="23">
        <v>750</v>
      </c>
      <c r="L59" s="23"/>
      <c r="M59" s="23">
        <f t="shared" si="17"/>
        <v>0</v>
      </c>
      <c r="N59" s="23"/>
      <c r="O59" s="23"/>
      <c r="P59" s="23"/>
    </row>
    <row r="60" spans="1:16" ht="33.75" customHeight="1" x14ac:dyDescent="0.3">
      <c r="A60" s="11">
        <v>4</v>
      </c>
      <c r="B60" s="18" t="s">
        <v>67</v>
      </c>
      <c r="C60" s="18"/>
      <c r="D60" s="53"/>
      <c r="E60" s="22">
        <f>+SUM(E61:E64)</f>
        <v>945</v>
      </c>
      <c r="F60" s="22">
        <f t="shared" ref="F60:P60" si="30">+SUM(F61:F64)</f>
        <v>0</v>
      </c>
      <c r="G60" s="22">
        <f t="shared" si="30"/>
        <v>0</v>
      </c>
      <c r="H60" s="22">
        <f t="shared" si="30"/>
        <v>945</v>
      </c>
      <c r="I60" s="22">
        <f t="shared" si="12"/>
        <v>0</v>
      </c>
      <c r="J60" s="22">
        <f t="shared" si="30"/>
        <v>0</v>
      </c>
      <c r="K60" s="22">
        <f t="shared" si="30"/>
        <v>0</v>
      </c>
      <c r="L60" s="22">
        <f t="shared" si="30"/>
        <v>0</v>
      </c>
      <c r="M60" s="22">
        <f t="shared" si="30"/>
        <v>0</v>
      </c>
      <c r="N60" s="22">
        <f t="shared" si="30"/>
        <v>0</v>
      </c>
      <c r="O60" s="22">
        <f t="shared" si="30"/>
        <v>0</v>
      </c>
      <c r="P60" s="22">
        <f t="shared" si="30"/>
        <v>0</v>
      </c>
    </row>
    <row r="61" spans="1:16" ht="40.5" customHeight="1" x14ac:dyDescent="0.3">
      <c r="A61" s="12" t="s">
        <v>10</v>
      </c>
      <c r="B61" s="20" t="s">
        <v>68</v>
      </c>
      <c r="C61" s="20"/>
      <c r="D61" s="54"/>
      <c r="E61" s="23">
        <f t="shared" si="15"/>
        <v>450</v>
      </c>
      <c r="F61" s="23"/>
      <c r="G61" s="23"/>
      <c r="H61" s="23">
        <v>450</v>
      </c>
      <c r="I61" s="22">
        <f t="shared" si="12"/>
        <v>0</v>
      </c>
      <c r="J61" s="23"/>
      <c r="K61" s="23"/>
      <c r="L61" s="23"/>
      <c r="M61" s="23"/>
      <c r="N61" s="23"/>
      <c r="O61" s="23"/>
      <c r="P61" s="23"/>
    </row>
    <row r="62" spans="1:16" ht="33.75" customHeight="1" x14ac:dyDescent="0.3">
      <c r="A62" s="12" t="s">
        <v>11</v>
      </c>
      <c r="B62" s="21" t="s">
        <v>69</v>
      </c>
      <c r="C62" s="21"/>
      <c r="D62" s="49"/>
      <c r="E62" s="23">
        <f t="shared" si="15"/>
        <v>75</v>
      </c>
      <c r="F62" s="23"/>
      <c r="G62" s="23"/>
      <c r="H62" s="23">
        <v>75</v>
      </c>
      <c r="I62" s="22">
        <f t="shared" si="12"/>
        <v>0</v>
      </c>
      <c r="J62" s="23"/>
      <c r="K62" s="23"/>
      <c r="L62" s="23"/>
      <c r="M62" s="23"/>
      <c r="N62" s="23"/>
      <c r="O62" s="23"/>
      <c r="P62" s="23"/>
    </row>
    <row r="63" spans="1:16" ht="33.75" customHeight="1" x14ac:dyDescent="0.3">
      <c r="A63" s="12" t="s">
        <v>12</v>
      </c>
      <c r="B63" s="20" t="s">
        <v>70</v>
      </c>
      <c r="C63" s="20"/>
      <c r="D63" s="54"/>
      <c r="E63" s="23">
        <f t="shared" si="15"/>
        <v>210</v>
      </c>
      <c r="F63" s="23"/>
      <c r="G63" s="23"/>
      <c r="H63" s="23">
        <v>210</v>
      </c>
      <c r="I63" s="22">
        <f t="shared" si="12"/>
        <v>0</v>
      </c>
      <c r="J63" s="23"/>
      <c r="K63" s="23"/>
      <c r="L63" s="23"/>
      <c r="M63" s="23"/>
      <c r="N63" s="23"/>
      <c r="O63" s="23"/>
      <c r="P63" s="23"/>
    </row>
    <row r="64" spans="1:16" ht="33.75" customHeight="1" x14ac:dyDescent="0.3">
      <c r="A64" s="12" t="s">
        <v>14</v>
      </c>
      <c r="B64" s="20" t="s">
        <v>71</v>
      </c>
      <c r="C64" s="20"/>
      <c r="D64" s="54"/>
      <c r="E64" s="23">
        <f t="shared" si="15"/>
        <v>210</v>
      </c>
      <c r="F64" s="23"/>
      <c r="G64" s="23"/>
      <c r="H64" s="23">
        <v>210</v>
      </c>
      <c r="I64" s="22">
        <f t="shared" si="12"/>
        <v>0</v>
      </c>
      <c r="J64" s="23"/>
      <c r="K64" s="23"/>
      <c r="L64" s="23"/>
      <c r="M64" s="23"/>
      <c r="N64" s="23"/>
      <c r="O64" s="23"/>
      <c r="P64" s="23"/>
    </row>
    <row r="65" spans="1:16" ht="33.75" customHeight="1" x14ac:dyDescent="0.3">
      <c r="A65" s="12"/>
      <c r="B65" s="9" t="s">
        <v>114</v>
      </c>
      <c r="C65" s="20"/>
      <c r="D65" s="54"/>
      <c r="E65" s="22">
        <f>E66</f>
        <v>2000</v>
      </c>
      <c r="F65" s="22">
        <f t="shared" ref="F65:O65" si="31">F66</f>
        <v>0</v>
      </c>
      <c r="G65" s="22">
        <f t="shared" si="31"/>
        <v>0</v>
      </c>
      <c r="H65" s="22">
        <f t="shared" si="31"/>
        <v>2000</v>
      </c>
      <c r="I65" s="22">
        <f t="shared" si="31"/>
        <v>788</v>
      </c>
      <c r="J65" s="22">
        <f t="shared" si="31"/>
        <v>0</v>
      </c>
      <c r="K65" s="22">
        <f t="shared" si="31"/>
        <v>0</v>
      </c>
      <c r="L65" s="22">
        <f t="shared" si="31"/>
        <v>0</v>
      </c>
      <c r="M65" s="22">
        <f t="shared" si="31"/>
        <v>788</v>
      </c>
      <c r="N65" s="22">
        <f t="shared" si="31"/>
        <v>241</v>
      </c>
      <c r="O65" s="22">
        <f t="shared" si="31"/>
        <v>547</v>
      </c>
      <c r="P65" s="23"/>
    </row>
    <row r="66" spans="1:16" ht="33.75" customHeight="1" x14ac:dyDescent="0.3">
      <c r="A66" s="12" t="s">
        <v>10</v>
      </c>
      <c r="B66" s="34" t="s">
        <v>58</v>
      </c>
      <c r="C66" s="20"/>
      <c r="D66" s="54"/>
      <c r="E66" s="23">
        <f t="shared" ref="E66" si="32">+F66+H66</f>
        <v>2000</v>
      </c>
      <c r="F66" s="23"/>
      <c r="G66" s="23"/>
      <c r="H66" s="23">
        <v>2000</v>
      </c>
      <c r="I66" s="22">
        <f t="shared" ref="I66" si="33">+J66+M66</f>
        <v>788</v>
      </c>
      <c r="J66" s="23"/>
      <c r="K66" s="23"/>
      <c r="L66" s="23"/>
      <c r="M66" s="23">
        <f>N66+O66</f>
        <v>788</v>
      </c>
      <c r="N66" s="23">
        <v>241</v>
      </c>
      <c r="O66" s="23">
        <v>547</v>
      </c>
      <c r="P66" s="23"/>
    </row>
    <row r="68" spans="1:16" x14ac:dyDescent="0.3">
      <c r="H68" s="148" t="s">
        <v>93</v>
      </c>
      <c r="I68" s="148"/>
      <c r="J68" s="148"/>
      <c r="K68" s="148"/>
      <c r="L68" s="148"/>
      <c r="M68" s="148"/>
      <c r="N68" s="148"/>
      <c r="O68" s="148"/>
      <c r="P68" s="148"/>
    </row>
    <row r="69" spans="1:16" x14ac:dyDescent="0.3">
      <c r="B69" s="25" t="s">
        <v>6</v>
      </c>
      <c r="C69" s="25"/>
      <c r="D69" s="25"/>
      <c r="E69" s="3"/>
      <c r="F69" s="3"/>
      <c r="G69" s="3"/>
      <c r="H69" s="149" t="s">
        <v>7</v>
      </c>
      <c r="I69" s="149"/>
      <c r="J69" s="149"/>
      <c r="K69" s="149"/>
      <c r="L69" s="149"/>
      <c r="M69" s="149"/>
      <c r="N69" s="149"/>
      <c r="O69" s="149"/>
      <c r="P69" s="149"/>
    </row>
    <row r="70" spans="1:16" x14ac:dyDescent="0.3">
      <c r="B70" s="26"/>
      <c r="C70" s="26"/>
      <c r="D70" s="26"/>
      <c r="H70" s="150"/>
      <c r="I70" s="150"/>
      <c r="J70" s="150"/>
      <c r="K70" s="150"/>
      <c r="L70" s="150"/>
      <c r="M70" s="150"/>
      <c r="N70" s="150"/>
      <c r="O70" s="150"/>
      <c r="P70" s="150"/>
    </row>
    <row r="71" spans="1:16" x14ac:dyDescent="0.3">
      <c r="B71" s="2"/>
      <c r="C71" s="2"/>
      <c r="D71" s="2"/>
    </row>
    <row r="72" spans="1:16" ht="29.25" customHeight="1" x14ac:dyDescent="0.3"/>
    <row r="75" spans="1:16" ht="26.25" customHeight="1" x14ac:dyDescent="0.3">
      <c r="B75" s="25" t="s">
        <v>116</v>
      </c>
    </row>
  </sheetData>
  <mergeCells count="25">
    <mergeCell ref="N1:P1"/>
    <mergeCell ref="A3:P3"/>
    <mergeCell ref="A6:A9"/>
    <mergeCell ref="B6:B9"/>
    <mergeCell ref="E6:H6"/>
    <mergeCell ref="I6:O6"/>
    <mergeCell ref="E7:E9"/>
    <mergeCell ref="F7:F9"/>
    <mergeCell ref="G7:H7"/>
    <mergeCell ref="A4:P4"/>
    <mergeCell ref="H68:P68"/>
    <mergeCell ref="H69:P69"/>
    <mergeCell ref="H70:P70"/>
    <mergeCell ref="C6:C9"/>
    <mergeCell ref="D6:D9"/>
    <mergeCell ref="P6:P9"/>
    <mergeCell ref="I7:I9"/>
    <mergeCell ref="J7:L7"/>
    <mergeCell ref="M7:O7"/>
    <mergeCell ref="G8:G9"/>
    <mergeCell ref="H8:H9"/>
    <mergeCell ref="J8:J9"/>
    <mergeCell ref="K8:L8"/>
    <mergeCell ref="M8:M9"/>
    <mergeCell ref="N8:O8"/>
  </mergeCells>
  <pageMargins left="0.2" right="0.2" top="0.56000000000000005" bottom="0.49" header="0.3" footer="0.3"/>
  <pageSetup paperSize="9"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17"/>
  <sheetViews>
    <sheetView topLeftCell="A7" zoomScaleNormal="100" workbookViewId="0">
      <selection activeCell="B12" sqref="B12"/>
    </sheetView>
  </sheetViews>
  <sheetFormatPr defaultColWidth="9.09765625" defaultRowHeight="16.8" x14ac:dyDescent="0.3"/>
  <cols>
    <col min="1" max="1" width="6.8984375" style="4" customWidth="1"/>
    <col min="2" max="2" width="48.8984375" style="1" customWidth="1"/>
    <col min="3" max="3" width="12.8984375" style="1" customWidth="1"/>
    <col min="4" max="5" width="13.09765625" style="1" customWidth="1"/>
    <col min="6" max="6" width="14.09765625" style="1" customWidth="1"/>
    <col min="7" max="7" width="15.09765625" style="1" customWidth="1"/>
    <col min="8" max="12" width="12.09765625" style="1" customWidth="1"/>
    <col min="13" max="13" width="15" style="1" customWidth="1"/>
    <col min="14" max="14" width="17" style="1" customWidth="1"/>
    <col min="15" max="15" width="15.09765625" style="1" customWidth="1"/>
    <col min="16" max="16384" width="9.09765625" style="1"/>
  </cols>
  <sheetData>
    <row r="1" spans="1:15" x14ac:dyDescent="0.3">
      <c r="A1" s="5" t="str">
        <f>'BIỂU MẪU 6 THÁNG'!A1</f>
        <v>ĐƠN  VỊ: UBND HUYỆN LÝ SƠN</v>
      </c>
      <c r="N1" s="150" t="s">
        <v>16</v>
      </c>
      <c r="O1" s="150"/>
    </row>
    <row r="3" spans="1:15" ht="35.25" customHeight="1" x14ac:dyDescent="0.3">
      <c r="A3" s="152" t="s">
        <v>94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15" ht="35.25" customHeight="1" x14ac:dyDescent="0.3">
      <c r="A4" s="153" t="s">
        <v>118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5" ht="25.5" customHeight="1" x14ac:dyDescent="0.3">
      <c r="N5" s="157" t="s">
        <v>3</v>
      </c>
      <c r="O5" s="157"/>
    </row>
    <row r="6" spans="1:15" ht="69.75" customHeight="1" x14ac:dyDescent="0.3">
      <c r="A6" s="151" t="s">
        <v>0</v>
      </c>
      <c r="B6" s="151" t="s">
        <v>1</v>
      </c>
      <c r="C6" s="151" t="s">
        <v>96</v>
      </c>
      <c r="D6" s="151" t="s">
        <v>90</v>
      </c>
      <c r="E6" s="151" t="s">
        <v>97</v>
      </c>
      <c r="F6" s="151"/>
      <c r="G6" s="154" t="s">
        <v>112</v>
      </c>
      <c r="H6" s="155"/>
      <c r="I6" s="154" t="s">
        <v>98</v>
      </c>
      <c r="J6" s="155"/>
      <c r="K6" s="154" t="s">
        <v>99</v>
      </c>
      <c r="L6" s="156"/>
      <c r="M6" s="155"/>
      <c r="N6" s="154" t="s">
        <v>100</v>
      </c>
      <c r="O6" s="155"/>
    </row>
    <row r="7" spans="1:15" ht="42.75" customHeight="1" x14ac:dyDescent="0.3">
      <c r="A7" s="151"/>
      <c r="B7" s="151"/>
      <c r="C7" s="151"/>
      <c r="D7" s="151"/>
      <c r="E7" s="151" t="s">
        <v>101</v>
      </c>
      <c r="F7" s="158" t="s">
        <v>102</v>
      </c>
      <c r="G7" s="151" t="s">
        <v>103</v>
      </c>
      <c r="H7" s="151" t="s">
        <v>104</v>
      </c>
      <c r="I7" s="151" t="s">
        <v>105</v>
      </c>
      <c r="J7" s="151" t="s">
        <v>106</v>
      </c>
      <c r="K7" s="151" t="s">
        <v>103</v>
      </c>
      <c r="L7" s="151" t="s">
        <v>107</v>
      </c>
      <c r="M7" s="151" t="s">
        <v>108</v>
      </c>
      <c r="N7" s="151" t="s">
        <v>101</v>
      </c>
      <c r="O7" s="151" t="s">
        <v>109</v>
      </c>
    </row>
    <row r="8" spans="1:15" ht="21" customHeight="1" x14ac:dyDescent="0.3">
      <c r="A8" s="151"/>
      <c r="B8" s="151"/>
      <c r="C8" s="151"/>
      <c r="D8" s="151"/>
      <c r="E8" s="151"/>
      <c r="F8" s="159"/>
      <c r="G8" s="151"/>
      <c r="H8" s="151"/>
      <c r="I8" s="151"/>
      <c r="J8" s="151" t="s">
        <v>2</v>
      </c>
      <c r="K8" s="151"/>
      <c r="L8" s="151" t="s">
        <v>24</v>
      </c>
      <c r="M8" s="151"/>
      <c r="N8" s="151" t="s">
        <v>2</v>
      </c>
      <c r="O8" s="151" t="s">
        <v>24</v>
      </c>
    </row>
    <row r="9" spans="1:15" ht="66" customHeight="1" x14ac:dyDescent="0.3">
      <c r="A9" s="151"/>
      <c r="B9" s="151"/>
      <c r="C9" s="151"/>
      <c r="D9" s="151"/>
      <c r="E9" s="151"/>
      <c r="F9" s="160"/>
      <c r="G9" s="151"/>
      <c r="H9" s="151"/>
      <c r="I9" s="151"/>
      <c r="J9" s="151"/>
      <c r="K9" s="151"/>
      <c r="L9" s="151" t="s">
        <v>25</v>
      </c>
      <c r="M9" s="151" t="s">
        <v>26</v>
      </c>
      <c r="N9" s="151"/>
      <c r="O9" s="151" t="s">
        <v>25</v>
      </c>
    </row>
    <row r="10" spans="1:15" ht="33.75" customHeight="1" x14ac:dyDescent="0.3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16" t="s">
        <v>110</v>
      </c>
      <c r="O10" s="16" t="s">
        <v>111</v>
      </c>
    </row>
    <row r="11" spans="1:15" ht="33.75" customHeight="1" x14ac:dyDescent="0.3">
      <c r="A11" s="8" t="s">
        <v>4</v>
      </c>
      <c r="B11" s="9" t="s">
        <v>95</v>
      </c>
      <c r="C11" s="9"/>
      <c r="D11" s="9"/>
      <c r="E11" s="22">
        <f>+E12</f>
        <v>16597.177</v>
      </c>
      <c r="F11" s="22">
        <f t="shared" ref="F11:O11" si="0">+F12</f>
        <v>16597.177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22">
        <f t="shared" si="0"/>
        <v>0</v>
      </c>
      <c r="K11" s="22">
        <f t="shared" si="0"/>
        <v>0</v>
      </c>
      <c r="L11" s="22">
        <f t="shared" si="0"/>
        <v>0</v>
      </c>
      <c r="M11" s="22">
        <f t="shared" si="0"/>
        <v>0</v>
      </c>
      <c r="N11" s="22">
        <f t="shared" si="0"/>
        <v>16597.177</v>
      </c>
      <c r="O11" s="22">
        <f t="shared" si="0"/>
        <v>16597.177</v>
      </c>
    </row>
    <row r="12" spans="1:15" ht="102.75" customHeight="1" x14ac:dyDescent="0.3">
      <c r="A12" s="7" t="s">
        <v>10</v>
      </c>
      <c r="B12" s="10" t="s">
        <v>57</v>
      </c>
      <c r="C12" s="10"/>
      <c r="D12" s="10">
        <v>7654659</v>
      </c>
      <c r="E12" s="23">
        <f>+F12</f>
        <v>16597.177</v>
      </c>
      <c r="F12" s="23">
        <v>16597.177</v>
      </c>
      <c r="G12" s="23"/>
      <c r="H12" s="23"/>
      <c r="I12" s="23"/>
      <c r="J12" s="23"/>
      <c r="K12" s="23"/>
      <c r="L12" s="23"/>
      <c r="M12" s="23"/>
      <c r="N12" s="23">
        <f>+F12+H12+J12+K12</f>
        <v>16597.177</v>
      </c>
      <c r="O12" s="23">
        <f>+F12+H12+J12+L12</f>
        <v>16597.177</v>
      </c>
    </row>
    <row r="14" spans="1:15" x14ac:dyDescent="0.3">
      <c r="H14" s="148" t="s">
        <v>93</v>
      </c>
      <c r="I14" s="148"/>
      <c r="J14" s="148"/>
      <c r="K14" s="148"/>
      <c r="L14" s="148"/>
      <c r="M14" s="148"/>
      <c r="N14" s="148"/>
      <c r="O14" s="148"/>
    </row>
    <row r="15" spans="1:15" x14ac:dyDescent="0.3">
      <c r="B15" s="25" t="s">
        <v>6</v>
      </c>
      <c r="C15" s="25"/>
      <c r="D15" s="25"/>
      <c r="E15" s="3"/>
      <c r="F15" s="3"/>
      <c r="G15" s="3"/>
      <c r="H15" s="149" t="s">
        <v>7</v>
      </c>
      <c r="I15" s="149"/>
      <c r="J15" s="149"/>
      <c r="K15" s="149"/>
      <c r="L15" s="149"/>
      <c r="M15" s="149"/>
      <c r="N15" s="149"/>
      <c r="O15" s="149"/>
    </row>
    <row r="16" spans="1:15" x14ac:dyDescent="0.3">
      <c r="B16" s="26" t="s">
        <v>8</v>
      </c>
      <c r="C16" s="26"/>
      <c r="D16" s="26"/>
      <c r="H16" s="150" t="s">
        <v>9</v>
      </c>
      <c r="I16" s="150"/>
      <c r="J16" s="150"/>
      <c r="K16" s="150"/>
      <c r="L16" s="150"/>
      <c r="M16" s="150"/>
      <c r="N16" s="150"/>
      <c r="O16" s="150"/>
    </row>
    <row r="17" spans="1:4" x14ac:dyDescent="0.3">
      <c r="A17" s="1"/>
      <c r="B17" s="2"/>
      <c r="C17" s="2"/>
      <c r="D17" s="2"/>
    </row>
  </sheetData>
  <mergeCells count="27">
    <mergeCell ref="H14:O14"/>
    <mergeCell ref="H15:O15"/>
    <mergeCell ref="H16:O16"/>
    <mergeCell ref="F7:F9"/>
    <mergeCell ref="I7:I9"/>
    <mergeCell ref="H7:H9"/>
    <mergeCell ref="J7:J9"/>
    <mergeCell ref="L7:L9"/>
    <mergeCell ref="M7:M9"/>
    <mergeCell ref="N7:N9"/>
    <mergeCell ref="O7:O9"/>
    <mergeCell ref="N1:O1"/>
    <mergeCell ref="A3:O3"/>
    <mergeCell ref="A6:A9"/>
    <mergeCell ref="B6:B9"/>
    <mergeCell ref="C6:C9"/>
    <mergeCell ref="D6:D9"/>
    <mergeCell ref="E7:E9"/>
    <mergeCell ref="E6:F6"/>
    <mergeCell ref="G6:H6"/>
    <mergeCell ref="I6:J6"/>
    <mergeCell ref="K6:M6"/>
    <mergeCell ref="N6:O6"/>
    <mergeCell ref="G7:G9"/>
    <mergeCell ref="N5:O5"/>
    <mergeCell ref="A4:O4"/>
    <mergeCell ref="K7:K9"/>
  </mergeCells>
  <pageMargins left="0.24" right="0.16" top="0.75" bottom="0.75" header="0.3" footer="0.3"/>
  <pageSetup paperSize="9" scale="61" orientation="landscape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KHV 2025</vt:lpstr>
      <vt:lpstr>BIỂU MẪU 6 THÁNG</vt:lpstr>
      <vt:lpstr>Biểu mẫu ứng trước</vt:lpstr>
      <vt:lpstr>'BIỂU MẪU 6 THÁNG'!Print_Titles</vt:lpstr>
      <vt:lpstr>'KHV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cp:lastPrinted>2025-04-15T00:56:49Z</cp:lastPrinted>
  <dcterms:created xsi:type="dcterms:W3CDTF">2018-07-04T06:56:32Z</dcterms:created>
  <dcterms:modified xsi:type="dcterms:W3CDTF">2025-04-15T00:56:53Z</dcterms:modified>
</cp:coreProperties>
</file>