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50" activeTab="0"/>
  </bookViews>
  <sheets>
    <sheet name="6 tháng 202" sheetId="1" r:id="rId1"/>
    <sheet name="Sheet1" sheetId="2" r:id="rId2"/>
    <sheet name="Sheet3" sheetId="3" r:id="rId3"/>
    <sheet name="Sheet4" sheetId="4" r:id="rId4"/>
    <sheet name="Sheet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<sst xmlns="http://schemas.openxmlformats.org/spreadsheetml/2006/main" count="229" uniqueCount="132">
  <si>
    <t>CỘNG HÒA XÃ HỘI CHỦ NGHĨA VIỆT NAM</t>
  </si>
  <si>
    <t>Độc lập - Tự do - Hạnh phúc</t>
  </si>
  <si>
    <t>TT</t>
  </si>
  <si>
    <t>So sánh (%)</t>
  </si>
  <si>
    <t>Tỷ đồng</t>
  </si>
  <si>
    <t>"</t>
  </si>
  <si>
    <t>%</t>
  </si>
  <si>
    <t xml:space="preserve"> - Công nghiệp - Xây dựng</t>
  </si>
  <si>
    <t xml:space="preserve"> - Thương mại - Dịch vụ</t>
  </si>
  <si>
    <t xml:space="preserve"> - Sản lượng lương thực cây có hạt</t>
  </si>
  <si>
    <t xml:space="preserve"> - Một số cây trồng chủ yếu</t>
  </si>
  <si>
    <t>Ha</t>
  </si>
  <si>
    <t xml:space="preserve"> + Đàn trâu</t>
  </si>
  <si>
    <t xml:space="preserve"> + Đàn bò</t>
  </si>
  <si>
    <t xml:space="preserve"> - Tỷ lệ che phủ rừng</t>
  </si>
  <si>
    <t xml:space="preserve"> - Sản lượng thuỷ sản đánh bắt</t>
  </si>
  <si>
    <t xml:space="preserve"> - Sản lượng thuỷ sản nuôi trồng</t>
  </si>
  <si>
    <t>Người</t>
  </si>
  <si>
    <t>Học sinh</t>
  </si>
  <si>
    <t xml:space="preserve"> - Hướng nghiệp dạy nghề phổ thông</t>
  </si>
  <si>
    <t>Giường</t>
  </si>
  <si>
    <t>Tỷ lệ hộ sử dụng điện</t>
  </si>
  <si>
    <t>Kế hoạch năm 2022</t>
  </si>
  <si>
    <t xml:space="preserve"> - Nông - lâm - ngư</t>
  </si>
  <si>
    <t>Tốc độ tăng trưởng GTSX</t>
  </si>
  <si>
    <t>Cơ cấu kinh tế</t>
  </si>
  <si>
    <t>Phân theo ngành sản xuất</t>
  </si>
  <si>
    <t>a) Nông nghiệp</t>
  </si>
  <si>
    <t xml:space="preserve"> + Năng suất</t>
  </si>
  <si>
    <t xml:space="preserve"> + Sản lượng</t>
  </si>
  <si>
    <t>b) Lâm nghiệp</t>
  </si>
  <si>
    <t>c) Thuỷ sản</t>
  </si>
  <si>
    <t xml:space="preserve"> - Diện tích nuôi trồng thuỷ sản</t>
  </si>
  <si>
    <t xml:space="preserve">    + Ngân sách tỉnh, TW</t>
  </si>
  <si>
    <t xml:space="preserve">    + Ngân sách huyện</t>
  </si>
  <si>
    <t xml:space="preserve"> - Khối lượng hàng hoá VC</t>
  </si>
  <si>
    <t xml:space="preserve"> - Khối lượng hành khách VC</t>
  </si>
  <si>
    <t xml:space="preserve"> - Doanh thu</t>
  </si>
  <si>
    <t xml:space="preserve"> - Tổng thu trên địa bàn</t>
  </si>
  <si>
    <t xml:space="preserve"> - Tổng chi ngân sách</t>
  </si>
  <si>
    <t>Dân số - Trẻ em - Y tế</t>
  </si>
  <si>
    <t xml:space="preserve"> - Dân số trung bình</t>
  </si>
  <si>
    <t xml:space="preserve"> - Tỷ lệ tăng dân số tự nhiên</t>
  </si>
  <si>
    <t xml:space="preserve"> - Tỷ lệ BHYT toàn dân</t>
  </si>
  <si>
    <t>Lao động - Việc làm - Giảm nghèo</t>
  </si>
  <si>
    <t xml:space="preserve"> - Tạo việc làm mới và tăng thêm việc làm</t>
  </si>
  <si>
    <t xml:space="preserve"> - Tỷ lệ lao động qua đào tạo</t>
  </si>
  <si>
    <t>Giáo dục - đào tạo</t>
  </si>
  <si>
    <t xml:space="preserve"> - Số học sinh có mặt đầu năm học</t>
  </si>
  <si>
    <t xml:space="preserve"> + Bậc Mầm non</t>
  </si>
  <si>
    <t xml:space="preserve"> + Bậc Tiểu học</t>
  </si>
  <si>
    <t xml:space="preserve"> + Bậc THCS</t>
  </si>
  <si>
    <t xml:space="preserve"> + Bậc THPT</t>
  </si>
  <si>
    <t xml:space="preserve"> - Tỷ lệ trường đạt chuẩn quốc gia</t>
  </si>
  <si>
    <t xml:space="preserve"> + Mầm mon</t>
  </si>
  <si>
    <t xml:space="preserve"> + Tiểu học</t>
  </si>
  <si>
    <t xml:space="preserve"> + THCS</t>
  </si>
  <si>
    <t xml:space="preserve"> + THPT</t>
  </si>
  <si>
    <t>QUỐC PHÒNG - AN NINH</t>
  </si>
  <si>
    <t>-</t>
  </si>
  <si>
    <t>CHỈ TIÊU</t>
  </si>
  <si>
    <t>ĐVT</t>
  </si>
  <si>
    <t>I</t>
  </si>
  <si>
    <t>tấn</t>
  </si>
  <si>
    <t>ha</t>
  </si>
  <si>
    <t>tạ/ha</t>
  </si>
  <si>
    <t>con</t>
  </si>
  <si>
    <t>II</t>
  </si>
  <si>
    <t>L. động</t>
  </si>
  <si>
    <t>III</t>
  </si>
  <si>
    <t>ỦY BAN NHÂN DÂN
THỊ XÃ ĐỨC PHỔ</t>
  </si>
  <si>
    <t>Cùng kỳ</t>
  </si>
  <si>
    <t>Kế hoạch</t>
  </si>
  <si>
    <t>VỀ KINH TẾ</t>
  </si>
  <si>
    <t>Tổng vốn đầu tư phát triển toàn 
xã hội</t>
  </si>
  <si>
    <t xml:space="preserve"> + Lúa (vụ Đông Xuân)</t>
  </si>
  <si>
    <t xml:space="preserve"> + Ngô (vụ Đông Xuân)</t>
  </si>
  <si>
    <t xml:space="preserve"> - Lúa: + Diện tích (vụ ĐX)</t>
  </si>
  <si>
    <t xml:space="preserve"> - Ngô: + Diện tích</t>
  </si>
  <si>
    <t>tấn/ha</t>
  </si>
  <si>
    <t xml:space="preserve"> - Lạc: + Diện tích</t>
  </si>
  <si>
    <t xml:space="preserve"> - Đậu các lại: + Diện tích</t>
  </si>
  <si>
    <t xml:space="preserve"> - Rau: + Diện tích</t>
  </si>
  <si>
    <t xml:space="preserve"> - Đàn gia súc</t>
  </si>
  <si>
    <t xml:space="preserve"> + Tỷ lệ bò lai</t>
  </si>
  <si>
    <t xml:space="preserve"> + Đàn lợn</t>
  </si>
  <si>
    <t xml:space="preserve"> - Sản lượng thịt hơi xuất chuồng</t>
  </si>
  <si>
    <t xml:space="preserve"> - Trồng rừng tập trung</t>
  </si>
  <si>
    <t xml:space="preserve"> - Trong đó:</t>
  </si>
  <si>
    <t xml:space="preserve"> + Rừng sản xuất</t>
  </si>
  <si>
    <t xml:space="preserve"> - Sản lượng thuỷ sản thu hoạch</t>
  </si>
  <si>
    <t>d) Thủy lợi</t>
  </si>
  <si>
    <t>Tổng diện tích được tưới</t>
  </si>
  <si>
    <t xml:space="preserve"> - Giải ngân vốn ĐTXD cơ bản</t>
  </si>
  <si>
    <t xml:space="preserve"> - Tổng mức bán lẻ hàng hoá, DV</t>
  </si>
  <si>
    <t>VỀ XÃ HỘI</t>
  </si>
  <si>
    <t xml:space="preserve"> - Tỷ lệ trẻ em dưới 5 tuổi suy dinh dưỡng</t>
  </si>
  <si>
    <t xml:space="preserve"> - Số giường bệnh</t>
  </si>
  <si>
    <t xml:space="preserve"> - Tỷ lệ hộ nghèo</t>
  </si>
  <si>
    <t xml:space="preserve"> + Giáo dục thường xuyên</t>
  </si>
  <si>
    <t>Tỷ lệ đạt chuẩn văn hoá</t>
  </si>
  <si>
    <t xml:space="preserve"> - Gia đình văn hoá</t>
  </si>
  <si>
    <t xml:space="preserve"> - Thôn, tổ dân phố</t>
  </si>
  <si>
    <t xml:space="preserve"> - Cơ quan, trường học</t>
  </si>
  <si>
    <t>Tỷ lệ hộ dùng nước sạch và giếng nước hợp vệ sinh</t>
  </si>
  <si>
    <t>TÌNH HÌNH THỰC HIỆN MỘT SỐ CHỈ TIÊU CHỦ YẾU 06 THÁNG ĐẦU NĂM 2022</t>
  </si>
  <si>
    <t>(Kèm theo Báo cáo số           /BC-UBND ngày      /      /2022 của UBND thị xã  Đức Phổ))</t>
  </si>
  <si>
    <t>8-10%</t>
  </si>
  <si>
    <t>4,6-5,2</t>
  </si>
  <si>
    <t>9,5-11,1</t>
  </si>
  <si>
    <t>7,3-10,2</t>
  </si>
  <si>
    <t>Tăng thêm 4 trường</t>
  </si>
  <si>
    <t xml:space="preserve"> Tổng giá trị sản xuất (SS 2010)</t>
  </si>
  <si>
    <t>1) GTSX nông - lâm - thủy sản</t>
  </si>
  <si>
    <t>Thực hiện 6 tháng đầu năm 2021</t>
  </si>
  <si>
    <t>Ước thực hiện 6 tháng đầu năm 2022</t>
  </si>
  <si>
    <t>2) GTSX Công nghiệp - XDCB</t>
  </si>
  <si>
    <t>b) Xây dựng cơ bản</t>
  </si>
  <si>
    <t>3) GTSX thương mại - dịch vụ</t>
  </si>
  <si>
    <t>b) Giao thông vận tải</t>
  </si>
  <si>
    <t>b) Thương mại - Dịch vụ</t>
  </si>
  <si>
    <t>4) Thu, chi ngân sách</t>
  </si>
  <si>
    <t xml:space="preserve"> Tỷ lệ đạt chỉ tiêu tuyển quân</t>
  </si>
  <si>
    <t xml:space="preserve"> Lực lượng dự bị động viên được quản lý</t>
  </si>
  <si>
    <t xml:space="preserve"> Tỷ lệ đạt chỉ tiêu giao nguồn huấn luyện lực lượng dự bị động viên</t>
  </si>
  <si>
    <r>
      <rPr>
        <i/>
        <sz val="12"/>
        <color indexed="8"/>
        <rFont val="Times New Roman"/>
        <family val="1"/>
      </rPr>
      <t>Trong đó:</t>
    </r>
    <r>
      <rPr>
        <sz val="12"/>
        <color indexed="8"/>
        <rFont val="Times New Roman"/>
        <family val="1"/>
      </rPr>
      <t xml:space="preserve"> Tôm nuôi</t>
    </r>
  </si>
  <si>
    <r>
      <rPr>
        <i/>
        <sz val="12"/>
        <color indexed="8"/>
        <rFont val="Times New Roman"/>
        <family val="1"/>
      </rPr>
      <t>Trong đó:</t>
    </r>
    <r>
      <rPr>
        <sz val="12"/>
        <color indexed="8"/>
        <rFont val="Times New Roman"/>
        <family val="1"/>
      </rPr>
      <t xml:space="preserve"> Tưới bằng công trình kiên cố</t>
    </r>
  </si>
  <si>
    <r>
      <rPr>
        <i/>
        <sz val="12"/>
        <color indexed="8"/>
        <rFont val="Times New Roman"/>
        <family val="1"/>
      </rPr>
      <t>Trong đó</t>
    </r>
    <r>
      <rPr>
        <sz val="12"/>
        <color indexed="8"/>
        <rFont val="Times New Roman"/>
        <family val="1"/>
      </rPr>
      <t>: + Xuất khẩu lao động</t>
    </r>
  </si>
  <si>
    <t xml:space="preserve"> - Mía cây: + Diện tích (Chỉ tính cho 6 tháng)</t>
  </si>
  <si>
    <t>a) Công nghiệp, TTCN</t>
  </si>
  <si>
    <t>1000người</t>
  </si>
  <si>
    <t>1000tấn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</si>
</sst>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.0"/>
    <numFmt numFmtId="174" formatCode="_(* #,##0.0_);_(* \(#,##0.0\);_(* &quot;-&quot;??_);_(@_)"/>
    <numFmt numFmtId="175" formatCode="0.0"/>
    <numFmt numFmtId="176" formatCode="#,##0.000"/>
    <numFmt numFmtId="177" formatCode="0.000"/>
    <numFmt numFmtId="178" formatCode="_([$€-2]* #,##0.00_);_([$€-2]* \(#,##0.00\);_([$€-2]* \-??_)"/>
    <numFmt numFmtId="179" formatCode="_(* #,##0.00_);_(* \(#,##0.00\);_(* \-??_);_(@_)"/>
    <numFmt numFmtId="180" formatCode="_(* #,##0_);_(* \(#,##0\);_(* \-??_);_(@_)"/>
    <numFmt numFmtId="181" formatCode="_(* #,##0.000_);_(* \(#,##0.000\);_(* &quot;-&quot;??_);_(@_)"/>
    <numFmt numFmtId="182" formatCode="_(* #,##0.0000_);_(* \(#,##0.0000\);_(* &quot;-&quot;??_);_(@_)"/>
    <numFmt numFmtId="183" formatCode="0.000000"/>
    <numFmt numFmtId="184" formatCode="0.00000"/>
    <numFmt numFmtId="185" formatCode="0.0000"/>
    <numFmt numFmtId="186" formatCode="_(* #,##0.0_);_(* \(#,##0.0\);_(* &quot;-&quot;?_);_(@_)"/>
    <numFmt numFmtId="187" formatCode="_([$€-2]* #,##0.00_);_([$€-2]* \(#,##0.00\);_([$€-2]* &quot;-&quot;??_)"/>
    <numFmt numFmtId="188" formatCode="#,##0.0000"/>
    <numFmt numFmtId="189" formatCode="\(0\)"/>
    <numFmt numFmtId="190" formatCode="_-* #,##0.00\ _€_-;\-* #,##0.00\ _€_-;_-* &quot;-&quot;??\ _€_-;_-@_-"/>
    <numFmt numFmtId="191" formatCode="_-* #,##0.0\ _₫_-;\-* #,##0.0\ _₫_-;_-* &quot;-&quot;??\ _₫_-;_-@_-"/>
    <numFmt numFmtId="192" formatCode="_-* #,##0\ _₫_-;\-* #,##0\ _₫_-;_-* &quot;-&quot;??\ _₫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name val=".Vn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Border="0" applyAlignment="0" applyProtection="0"/>
    <xf numFmtId="43" fontId="2" fillId="0" borderId="0" applyFont="0" applyFill="0" applyBorder="0" applyAlignment="0" applyProtection="0"/>
    <xf numFmtId="19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9" fillId="7" borderId="0" applyNumberFormat="0" applyBorder="0" applyAlignment="0" applyProtection="0"/>
    <xf numFmtId="0" fontId="41" fillId="0" borderId="5" applyNumberFormat="0" applyFill="0" applyAlignment="0" applyProtection="0"/>
    <xf numFmtId="0" fontId="10" fillId="0" borderId="6" applyNumberFormat="0" applyFill="0" applyAlignment="0" applyProtection="0"/>
    <xf numFmtId="0" fontId="42" fillId="0" borderId="7" applyNumberFormat="0" applyFill="0" applyAlignment="0" applyProtection="0"/>
    <xf numFmtId="0" fontId="11" fillId="0" borderId="8" applyNumberFormat="0" applyFill="0" applyAlignment="0" applyProtection="0"/>
    <xf numFmtId="0" fontId="43" fillId="0" borderId="9" applyNumberFormat="0" applyFill="0" applyAlignment="0" applyProtection="0"/>
    <xf numFmtId="0" fontId="1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1" applyNumberFormat="0" applyAlignment="0" applyProtection="0"/>
    <xf numFmtId="0" fontId="13" fillId="13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47" fillId="51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7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8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8" fontId="20" fillId="0" borderId="0">
      <alignment/>
      <protection/>
    </xf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6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2" fillId="0" borderId="19" xfId="100" applyFont="1" applyBorder="1" applyAlignment="1">
      <alignment horizontal="center"/>
      <protection/>
    </xf>
    <xf numFmtId="0" fontId="2" fillId="0" borderId="19" xfId="100" applyFont="1" applyBorder="1">
      <alignment/>
      <protection/>
    </xf>
    <xf numFmtId="0" fontId="2" fillId="0" borderId="19" xfId="100" applyFont="1" applyBorder="1" applyAlignment="1">
      <alignment horizontal="right"/>
      <protection/>
    </xf>
    <xf numFmtId="4" fontId="53" fillId="0" borderId="20" xfId="100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2" fillId="55" borderId="0" xfId="0" applyFont="1" applyFill="1" applyAlignment="1">
      <alignment/>
    </xf>
    <xf numFmtId="0" fontId="53" fillId="0" borderId="21" xfId="100" applyFont="1" applyFill="1" applyBorder="1" applyAlignment="1">
      <alignment horizontal="center" vertical="center" wrapText="1"/>
      <protection/>
    </xf>
    <xf numFmtId="0" fontId="52" fillId="0" borderId="22" xfId="100" applyFont="1" applyFill="1" applyBorder="1" applyAlignment="1">
      <alignment horizontal="center" vertical="center" wrapText="1"/>
      <protection/>
    </xf>
    <xf numFmtId="0" fontId="52" fillId="0" borderId="22" xfId="0" applyFont="1" applyFill="1" applyBorder="1" applyAlignment="1">
      <alignment vertical="center" wrapText="1"/>
    </xf>
    <xf numFmtId="172" fontId="2" fillId="0" borderId="22" xfId="69" applyNumberFormat="1" applyFont="1" applyFill="1" applyBorder="1" applyAlignment="1">
      <alignment horizontal="right" vertical="center" wrapText="1"/>
    </xf>
    <xf numFmtId="0" fontId="53" fillId="0" borderId="22" xfId="100" applyFont="1" applyFill="1" applyBorder="1" applyAlignment="1">
      <alignment horizontal="center" vertical="center" wrapText="1"/>
      <protection/>
    </xf>
    <xf numFmtId="0" fontId="53" fillId="0" borderId="22" xfId="100" applyFont="1" applyFill="1" applyBorder="1" applyAlignment="1">
      <alignment vertical="center" wrapText="1"/>
      <protection/>
    </xf>
    <xf numFmtId="174" fontId="2" fillId="0" borderId="22" xfId="69" applyNumberFormat="1" applyFont="1" applyFill="1" applyBorder="1" applyAlignment="1">
      <alignment horizontal="right" vertical="center" wrapText="1"/>
    </xf>
    <xf numFmtId="0" fontId="52" fillId="0" borderId="22" xfId="100" applyFont="1" applyFill="1" applyBorder="1" applyAlignment="1">
      <alignment vertical="center" wrapText="1"/>
      <protection/>
    </xf>
    <xf numFmtId="172" fontId="28" fillId="0" borderId="22" xfId="69" applyNumberFormat="1" applyFont="1" applyFill="1" applyBorder="1" applyAlignment="1">
      <alignment horizontal="right" vertical="center" wrapText="1"/>
    </xf>
    <xf numFmtId="0" fontId="52" fillId="0" borderId="22" xfId="100" applyFont="1" applyFill="1" applyBorder="1" applyAlignment="1">
      <alignment horizontal="left" vertical="center" wrapText="1"/>
      <protection/>
    </xf>
    <xf numFmtId="0" fontId="54" fillId="0" borderId="22" xfId="100" applyFont="1" applyFill="1" applyBorder="1" applyAlignment="1">
      <alignment vertical="center" wrapText="1"/>
      <protection/>
    </xf>
    <xf numFmtId="3" fontId="2" fillId="0" borderId="22" xfId="69" applyNumberFormat="1" applyFont="1" applyBorder="1" applyAlignment="1">
      <alignment horizontal="right" vertical="center"/>
    </xf>
    <xf numFmtId="0" fontId="53" fillId="55" borderId="22" xfId="100" applyFont="1" applyFill="1" applyBorder="1" applyAlignment="1">
      <alignment horizontal="center" vertical="center" wrapText="1"/>
      <protection/>
    </xf>
    <xf numFmtId="0" fontId="53" fillId="55" borderId="22" xfId="100" applyFont="1" applyFill="1" applyBorder="1" applyAlignment="1">
      <alignment vertical="center" wrapText="1"/>
      <protection/>
    </xf>
    <xf numFmtId="0" fontId="52" fillId="55" borderId="22" xfId="100" applyFont="1" applyFill="1" applyBorder="1" applyAlignment="1">
      <alignment horizontal="center" vertical="center" wrapText="1"/>
      <protection/>
    </xf>
    <xf numFmtId="0" fontId="52" fillId="55" borderId="22" xfId="100" applyFont="1" applyFill="1" applyBorder="1" applyAlignment="1">
      <alignment vertical="center" wrapText="1"/>
      <protection/>
    </xf>
    <xf numFmtId="0" fontId="52" fillId="55" borderId="22" xfId="100" applyFont="1" applyFill="1" applyBorder="1" applyAlignment="1">
      <alignment horizontal="left" vertical="center" wrapText="1"/>
      <protection/>
    </xf>
    <xf numFmtId="0" fontId="52" fillId="0" borderId="23" xfId="0" applyFont="1" applyFill="1" applyBorder="1" applyAlignment="1">
      <alignment horizontal="center" vertical="center" wrapText="1"/>
    </xf>
    <xf numFmtId="0" fontId="52" fillId="0" borderId="23" xfId="100" applyFont="1" applyFill="1" applyBorder="1" applyAlignment="1">
      <alignment vertical="center" wrapText="1"/>
      <protection/>
    </xf>
    <xf numFmtId="0" fontId="52" fillId="0" borderId="23" xfId="100" applyFont="1" applyFill="1" applyBorder="1" applyAlignment="1">
      <alignment horizontal="center" vertical="center" wrapText="1"/>
      <protection/>
    </xf>
    <xf numFmtId="192" fontId="2" fillId="0" borderId="22" xfId="69" applyNumberFormat="1" applyFont="1" applyFill="1" applyBorder="1" applyAlignment="1" applyProtection="1">
      <alignment horizontal="right" vertical="top" wrapText="1"/>
      <protection locked="0"/>
    </xf>
    <xf numFmtId="191" fontId="2" fillId="0" borderId="22" xfId="69" applyNumberFormat="1" applyFont="1" applyFill="1" applyBorder="1" applyAlignment="1" applyProtection="1">
      <alignment horizontal="right" vertical="top" wrapText="1"/>
      <protection locked="0"/>
    </xf>
    <xf numFmtId="3" fontId="30" fillId="0" borderId="22" xfId="0" applyNumberFormat="1" applyFont="1" applyFill="1" applyBorder="1" applyAlignment="1">
      <alignment horizontal="right"/>
    </xf>
    <xf numFmtId="0" fontId="53" fillId="0" borderId="24" xfId="100" applyFont="1" applyFill="1" applyBorder="1" applyAlignment="1">
      <alignment horizontal="center" vertical="center" wrapText="1"/>
      <protection/>
    </xf>
    <xf numFmtId="0" fontId="53" fillId="0" borderId="24" xfId="100" applyFont="1" applyFill="1" applyBorder="1" applyAlignment="1">
      <alignment vertical="center" wrapText="1"/>
      <protection/>
    </xf>
    <xf numFmtId="174" fontId="53" fillId="0" borderId="24" xfId="69" applyNumberFormat="1" applyFont="1" applyFill="1" applyBorder="1" applyAlignment="1">
      <alignment horizontal="right" vertical="center" wrapText="1"/>
    </xf>
    <xf numFmtId="0" fontId="53" fillId="0" borderId="21" xfId="100" applyFont="1" applyFill="1" applyBorder="1" applyAlignment="1">
      <alignment horizontal="left" vertical="center" wrapText="1"/>
      <protection/>
    </xf>
    <xf numFmtId="4" fontId="53" fillId="0" borderId="21" xfId="100" applyNumberFormat="1" applyFont="1" applyFill="1" applyBorder="1" applyAlignment="1">
      <alignment horizontal="right" vertical="center" wrapText="1"/>
      <protection/>
    </xf>
    <xf numFmtId="172" fontId="28" fillId="0" borderId="24" xfId="69" applyNumberFormat="1" applyFont="1" applyFill="1" applyBorder="1" applyAlignment="1">
      <alignment horizontal="right" vertical="center" wrapText="1"/>
    </xf>
    <xf numFmtId="174" fontId="28" fillId="0" borderId="22" xfId="69" applyNumberFormat="1" applyFont="1" applyFill="1" applyBorder="1" applyAlignment="1">
      <alignment horizontal="right" vertical="center" wrapText="1"/>
    </xf>
    <xf numFmtId="172" fontId="2" fillId="0" borderId="22" xfId="74" applyNumberFormat="1" applyFont="1" applyFill="1" applyBorder="1" applyAlignment="1">
      <alignment horizontal="right" vertical="center" wrapText="1"/>
    </xf>
    <xf numFmtId="43" fontId="2" fillId="0" borderId="22" xfId="69" applyNumberFormat="1" applyFont="1" applyFill="1" applyBorder="1" applyAlignment="1">
      <alignment horizontal="right" vertical="center" wrapText="1"/>
    </xf>
    <xf numFmtId="0" fontId="22" fillId="0" borderId="22" xfId="100" applyFont="1" applyFill="1" applyBorder="1" applyAlignment="1">
      <alignment vertical="center" wrapText="1"/>
      <protection/>
    </xf>
    <xf numFmtId="174" fontId="2" fillId="0" borderId="23" xfId="69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8" fillId="0" borderId="21" xfId="100" applyFont="1" applyFill="1" applyBorder="1" applyAlignment="1">
      <alignment horizontal="right" vertical="center" wrapText="1"/>
      <protection/>
    </xf>
    <xf numFmtId="2" fontId="28" fillId="0" borderId="22" xfId="0" applyNumberFormat="1" applyFont="1" applyFill="1" applyBorder="1" applyAlignment="1">
      <alignment horizontal="right" vertical="center" wrapText="1"/>
    </xf>
    <xf numFmtId="175" fontId="28" fillId="0" borderId="22" xfId="0" applyNumberFormat="1" applyFont="1" applyFill="1" applyBorder="1" applyAlignment="1">
      <alignment horizontal="right" vertical="center" wrapText="1"/>
    </xf>
    <xf numFmtId="175" fontId="2" fillId="0" borderId="22" xfId="0" applyNumberFormat="1" applyFont="1" applyFill="1" applyBorder="1" applyAlignment="1">
      <alignment horizontal="right" vertical="center" wrapText="1"/>
    </xf>
    <xf numFmtId="172" fontId="2" fillId="0" borderId="25" xfId="69" applyNumberFormat="1" applyFont="1" applyFill="1" applyBorder="1" applyAlignment="1">
      <alignment horizontal="right" vertical="center" wrapText="1"/>
    </xf>
    <xf numFmtId="43" fontId="2" fillId="0" borderId="22" xfId="74" applyNumberFormat="1" applyFont="1" applyFill="1" applyBorder="1" applyAlignment="1">
      <alignment horizontal="right" vertical="center" wrapText="1"/>
    </xf>
    <xf numFmtId="43" fontId="2" fillId="0" borderId="24" xfId="69" applyNumberFormat="1" applyFont="1" applyFill="1" applyBorder="1" applyAlignment="1">
      <alignment horizontal="right" vertical="center" wrapText="1"/>
    </xf>
    <xf numFmtId="43" fontId="28" fillId="0" borderId="25" xfId="69" applyNumberFormat="1" applyFont="1" applyFill="1" applyBorder="1" applyAlignment="1">
      <alignment horizontal="right" vertical="center" wrapText="1"/>
    </xf>
    <xf numFmtId="174" fontId="2" fillId="0" borderId="22" xfId="74" applyNumberFormat="1" applyFont="1" applyFill="1" applyBorder="1" applyAlignment="1">
      <alignment horizontal="right" vertical="center" wrapText="1"/>
    </xf>
    <xf numFmtId="172" fontId="2" fillId="55" borderId="22" xfId="69" applyNumberFormat="1" applyFont="1" applyFill="1" applyBorder="1" applyAlignment="1">
      <alignment horizontal="right" vertical="center" wrapText="1"/>
    </xf>
    <xf numFmtId="172" fontId="2" fillId="55" borderId="25" xfId="69" applyNumberFormat="1" applyFont="1" applyFill="1" applyBorder="1" applyAlignment="1">
      <alignment horizontal="right" vertical="center" wrapText="1"/>
    </xf>
    <xf numFmtId="3" fontId="2" fillId="0" borderId="26" xfId="69" applyNumberFormat="1" applyFont="1" applyFill="1" applyBorder="1" applyAlignment="1">
      <alignment horizontal="right" vertical="center"/>
    </xf>
    <xf numFmtId="172" fontId="2" fillId="55" borderId="22" xfId="69" applyNumberFormat="1" applyFont="1" applyFill="1" applyBorder="1" applyAlignment="1">
      <alignment horizontal="center" vertical="center" wrapText="1"/>
    </xf>
    <xf numFmtId="174" fontId="31" fillId="0" borderId="22" xfId="74" applyNumberFormat="1" applyFont="1" applyFill="1" applyBorder="1" applyAlignment="1">
      <alignment horizontal="right" vertical="center"/>
    </xf>
    <xf numFmtId="174" fontId="31" fillId="0" borderId="22" xfId="74" applyNumberFormat="1" applyFont="1" applyFill="1" applyBorder="1" applyAlignment="1">
      <alignment vertical="center"/>
    </xf>
    <xf numFmtId="172" fontId="53" fillId="0" borderId="21" xfId="100" applyNumberFormat="1" applyFont="1" applyFill="1" applyBorder="1" applyAlignment="1">
      <alignment horizontal="right" vertical="center" wrapText="1"/>
      <protection/>
    </xf>
    <xf numFmtId="172" fontId="28" fillId="0" borderId="22" xfId="74" applyNumberFormat="1" applyFont="1" applyFill="1" applyBorder="1" applyAlignment="1">
      <alignment horizontal="right" vertical="center" wrapText="1"/>
    </xf>
    <xf numFmtId="186" fontId="52" fillId="0" borderId="0" xfId="0" applyNumberFormat="1" applyFont="1" applyAlignment="1">
      <alignment/>
    </xf>
    <xf numFmtId="4" fontId="52" fillId="0" borderId="20" xfId="100" applyNumberFormat="1" applyFont="1" applyFill="1" applyBorder="1" applyAlignment="1">
      <alignment horizontal="center" vertical="center" wrapText="1"/>
      <protection/>
    </xf>
    <xf numFmtId="4" fontId="52" fillId="0" borderId="21" xfId="100" applyNumberFormat="1" applyFont="1" applyFill="1" applyBorder="1" applyAlignment="1">
      <alignment horizontal="right" vertical="center" wrapText="1"/>
      <protection/>
    </xf>
    <xf numFmtId="174" fontId="52" fillId="0" borderId="24" xfId="69" applyNumberFormat="1" applyFont="1" applyFill="1" applyBorder="1" applyAlignment="1">
      <alignment horizontal="right" vertical="center" wrapText="1"/>
    </xf>
    <xf numFmtId="0" fontId="53" fillId="0" borderId="24" xfId="69" applyNumberFormat="1" applyFont="1" applyFill="1" applyBorder="1" applyAlignment="1">
      <alignment horizontal="right" vertical="center" wrapText="1"/>
    </xf>
    <xf numFmtId="2" fontId="53" fillId="0" borderId="24" xfId="69" applyNumberFormat="1" applyFont="1" applyFill="1" applyBorder="1" applyAlignment="1">
      <alignment horizontal="right" vertical="center" wrapText="1"/>
    </xf>
    <xf numFmtId="43" fontId="52" fillId="0" borderId="24" xfId="69" applyNumberFormat="1" applyFont="1" applyFill="1" applyBorder="1" applyAlignment="1">
      <alignment horizontal="right" vertical="center" wrapText="1"/>
    </xf>
    <xf numFmtId="43" fontId="28" fillId="0" borderId="22" xfId="69" applyNumberFormat="1" applyFont="1" applyFill="1" applyBorder="1" applyAlignment="1">
      <alignment horizontal="right" vertical="center" wrapText="1"/>
    </xf>
    <xf numFmtId="175" fontId="28" fillId="0" borderId="22" xfId="69" applyNumberFormat="1" applyFont="1" applyFill="1" applyBorder="1" applyAlignment="1">
      <alignment horizontal="right" vertical="center" wrapText="1"/>
    </xf>
    <xf numFmtId="181" fontId="2" fillId="0" borderId="25" xfId="69" applyNumberFormat="1" applyFont="1" applyFill="1" applyBorder="1" applyAlignment="1">
      <alignment horizontal="right" vertical="center" wrapText="1"/>
    </xf>
    <xf numFmtId="174" fontId="2" fillId="0" borderId="24" xfId="69" applyNumberFormat="1" applyFont="1" applyFill="1" applyBorder="1" applyAlignment="1">
      <alignment horizontal="right" vertical="center" wrapText="1"/>
    </xf>
    <xf numFmtId="181" fontId="2" fillId="0" borderId="22" xfId="69" applyNumberFormat="1" applyFont="1" applyFill="1" applyBorder="1" applyAlignment="1">
      <alignment horizontal="right" vertical="center" wrapText="1"/>
    </xf>
    <xf numFmtId="3" fontId="2" fillId="0" borderId="22" xfId="69" applyNumberFormat="1" applyFont="1" applyFill="1" applyBorder="1" applyAlignment="1">
      <alignment horizontal="right" vertical="center" wrapText="1"/>
    </xf>
    <xf numFmtId="173" fontId="2" fillId="0" borderId="22" xfId="69" applyNumberFormat="1" applyFont="1" applyFill="1" applyBorder="1" applyAlignment="1">
      <alignment horizontal="right" vertical="center" wrapText="1"/>
    </xf>
    <xf numFmtId="174" fontId="2" fillId="55" borderId="22" xfId="69" applyNumberFormat="1" applyFont="1" applyFill="1" applyBorder="1" applyAlignment="1">
      <alignment horizontal="right" vertical="center" wrapText="1"/>
    </xf>
    <xf numFmtId="3" fontId="2" fillId="55" borderId="22" xfId="69" applyNumberFormat="1" applyFont="1" applyFill="1" applyBorder="1" applyAlignment="1">
      <alignment horizontal="right" vertical="center" wrapText="1"/>
    </xf>
    <xf numFmtId="174" fontId="2" fillId="55" borderId="22" xfId="69" applyNumberFormat="1" applyFont="1" applyFill="1" applyBorder="1" applyAlignment="1">
      <alignment horizontal="center" vertical="center" wrapText="1"/>
    </xf>
    <xf numFmtId="173" fontId="2" fillId="55" borderId="22" xfId="69" applyNumberFormat="1" applyFont="1" applyFill="1" applyBorder="1" applyAlignment="1">
      <alignment horizontal="right" vertical="center" wrapText="1"/>
    </xf>
    <xf numFmtId="181" fontId="2" fillId="0" borderId="22" xfId="74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25" fillId="0" borderId="27" xfId="100" applyFont="1" applyBorder="1" applyAlignment="1">
      <alignment horizontal="center"/>
      <protection/>
    </xf>
    <xf numFmtId="0" fontId="25" fillId="0" borderId="28" xfId="100" applyFont="1" applyBorder="1" applyAlignment="1">
      <alignment horizontal="center"/>
      <protection/>
    </xf>
    <xf numFmtId="0" fontId="25" fillId="0" borderId="29" xfId="100" applyFont="1" applyBorder="1" applyAlignment="1">
      <alignment horizontal="center"/>
      <protection/>
    </xf>
    <xf numFmtId="0" fontId="29" fillId="0" borderId="0" xfId="100" applyFont="1" applyBorder="1" applyAlignment="1">
      <alignment horizontal="center"/>
      <protection/>
    </xf>
    <xf numFmtId="0" fontId="53" fillId="0" borderId="30" xfId="100" applyFont="1" applyFill="1" applyBorder="1" applyAlignment="1">
      <alignment horizontal="center" vertical="center" wrapText="1"/>
      <protection/>
    </xf>
    <xf numFmtId="0" fontId="53" fillId="0" borderId="31" xfId="100" applyFont="1" applyFill="1" applyBorder="1" applyAlignment="1">
      <alignment horizontal="center" vertical="center" wrapText="1"/>
      <protection/>
    </xf>
    <xf numFmtId="0" fontId="53" fillId="0" borderId="32" xfId="100" applyFont="1" applyFill="1" applyBorder="1" applyAlignment="1">
      <alignment horizontal="center" vertical="center" wrapText="1"/>
      <protection/>
    </xf>
    <xf numFmtId="0" fontId="53" fillId="0" borderId="33" xfId="100" applyFont="1" applyFill="1" applyBorder="1" applyAlignment="1">
      <alignment horizontal="center" vertical="center" wrapText="1"/>
      <protection/>
    </xf>
    <xf numFmtId="0" fontId="53" fillId="0" borderId="20" xfId="100" applyFont="1" applyFill="1" applyBorder="1" applyAlignment="1">
      <alignment horizontal="center" vertical="center" wrapText="1"/>
      <protection/>
    </xf>
    <xf numFmtId="0" fontId="53" fillId="0" borderId="34" xfId="100" applyFont="1" applyFill="1" applyBorder="1" applyAlignment="1">
      <alignment horizontal="center" vertical="center" wrapText="1"/>
      <protection/>
    </xf>
    <xf numFmtId="0" fontId="53" fillId="0" borderId="35" xfId="100" applyFont="1" applyFill="1" applyBorder="1" applyAlignment="1">
      <alignment horizontal="center" vertical="center" wrapText="1"/>
      <protection/>
    </xf>
    <xf numFmtId="0" fontId="28" fillId="0" borderId="20" xfId="100" applyFont="1" applyFill="1" applyBorder="1" applyAlignment="1">
      <alignment horizontal="center" vertical="center" wrapText="1"/>
      <protection/>
    </xf>
    <xf numFmtId="0" fontId="28" fillId="0" borderId="34" xfId="100" applyFont="1" applyFill="1" applyBorder="1" applyAlignment="1">
      <alignment horizontal="center" vertical="center" wrapText="1"/>
      <protection/>
    </xf>
    <xf numFmtId="0" fontId="28" fillId="0" borderId="35" xfId="100" applyFont="1" applyFill="1" applyBorder="1" applyAlignment="1">
      <alignment horizontal="center" vertical="center" wrapText="1"/>
      <protection/>
    </xf>
    <xf numFmtId="4" fontId="53" fillId="0" borderId="20" xfId="100" applyNumberFormat="1" applyFont="1" applyFill="1" applyBorder="1" applyAlignment="1">
      <alignment horizontal="center" vertical="center" wrapText="1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2" xfId="72"/>
    <cellStyle name="Comma 3" xfId="73"/>
    <cellStyle name="Comma 5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4" xfId="98"/>
    <cellStyle name="Normal 4 2 27 2" xfId="99"/>
    <cellStyle name="Normal_Sheet1" xfId="100"/>
    <cellStyle name="Note" xfId="101"/>
    <cellStyle name="Note 2" xfId="102"/>
    <cellStyle name="Output" xfId="103"/>
    <cellStyle name="Output 2" xfId="104"/>
    <cellStyle name="Percent" xfId="105"/>
    <cellStyle name="Style 1" xfId="106"/>
    <cellStyle name="Style 1 3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66675</xdr:rowOff>
    </xdr:from>
    <xdr:to>
      <xdr:col>4</xdr:col>
      <xdr:colOff>476250</xdr:colOff>
      <xdr:row>5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2686050" y="12096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828675</xdr:colOff>
      <xdr:row>2</xdr:row>
      <xdr:rowOff>38100</xdr:rowOff>
    </xdr:from>
    <xdr:to>
      <xdr:col>1</xdr:col>
      <xdr:colOff>1457325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104900" y="5143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2</xdr:row>
      <xdr:rowOff>38100</xdr:rowOff>
    </xdr:from>
    <xdr:to>
      <xdr:col>6</xdr:col>
      <xdr:colOff>571500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4295775" y="5143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G%20VIEC\CONG%20TAC%20DIA%20PHUONG\HDND%20-%20UBND%20thixa\2022\Nhan%20vanban\LN_TS%206%20Thang\LN_TS%206%20Thang\Bieu%2017_San%20luong%20thuy%20san%206thang_so%20b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ểu số 017.H BCC-NLTS_6 Thang"/>
      <sheetName val="Biểu 01_Phần mềm TS"/>
      <sheetName val="Biểu 16_Phần mềm TS"/>
      <sheetName val="Biểu 18_Phần mềm thủy sản"/>
      <sheetName val="Biểu 20_Phần mềm thủy sản"/>
    </sheetNames>
    <sheetDataSet>
      <sheetData sheetId="0">
        <row r="11">
          <cell r="E11">
            <v>41380.3</v>
          </cell>
        </row>
        <row r="190">
          <cell r="E190">
            <v>1580</v>
          </cell>
        </row>
        <row r="285">
          <cell r="E285">
            <v>1090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9"/>
  <sheetViews>
    <sheetView tabSelected="1" zoomScalePageLayoutView="0" workbookViewId="0" topLeftCell="A1">
      <selection activeCell="K90" sqref="K90"/>
    </sheetView>
  </sheetViews>
  <sheetFormatPr defaultColWidth="9.140625" defaultRowHeight="15"/>
  <cols>
    <col min="1" max="1" width="4.140625" style="3" customWidth="1"/>
    <col min="2" max="2" width="33.8515625" style="1" customWidth="1"/>
    <col min="3" max="3" width="9.57421875" style="1" customWidth="1"/>
    <col min="4" max="4" width="10.7109375" style="4" customWidth="1"/>
    <col min="5" max="5" width="10.140625" style="45" customWidth="1"/>
    <col min="6" max="6" width="9.57421875" style="45" customWidth="1"/>
    <col min="7" max="7" width="11.140625" style="4" customWidth="1"/>
    <col min="8" max="8" width="9.8515625" style="4" customWidth="1"/>
    <col min="9" max="16384" width="9.140625" style="1" customWidth="1"/>
  </cols>
  <sheetData>
    <row r="1" spans="1:8" ht="18.75" customHeight="1">
      <c r="A1" s="82" t="s">
        <v>70</v>
      </c>
      <c r="B1" s="83"/>
      <c r="D1" s="84" t="s">
        <v>0</v>
      </c>
      <c r="E1" s="84"/>
      <c r="F1" s="84"/>
      <c r="G1" s="84"/>
      <c r="H1" s="84"/>
    </row>
    <row r="2" spans="1:8" ht="18.75">
      <c r="A2" s="83"/>
      <c r="B2" s="83"/>
      <c r="C2" s="2"/>
      <c r="D2" s="85" t="s">
        <v>1</v>
      </c>
      <c r="E2" s="85"/>
      <c r="F2" s="85"/>
      <c r="G2" s="85"/>
      <c r="H2" s="85"/>
    </row>
    <row r="3" ht="18" customHeight="1"/>
    <row r="4" spans="1:8" ht="18.75">
      <c r="A4" s="86" t="s">
        <v>105</v>
      </c>
      <c r="B4" s="87"/>
      <c r="C4" s="87"/>
      <c r="D4" s="87"/>
      <c r="E4" s="87"/>
      <c r="F4" s="87"/>
      <c r="G4" s="87"/>
      <c r="H4" s="88"/>
    </row>
    <row r="5" spans="1:8" ht="15.75">
      <c r="A5" s="89" t="s">
        <v>106</v>
      </c>
      <c r="B5" s="89"/>
      <c r="C5" s="89"/>
      <c r="D5" s="89"/>
      <c r="E5" s="89"/>
      <c r="F5" s="89"/>
      <c r="G5" s="89"/>
      <c r="H5" s="89"/>
    </row>
    <row r="6" spans="1:8" ht="15.75">
      <c r="A6" s="5"/>
      <c r="B6" s="6"/>
      <c r="C6" s="6"/>
      <c r="D6" s="7"/>
      <c r="E6" s="7"/>
      <c r="F6" s="7"/>
      <c r="G6" s="7"/>
      <c r="H6" s="7"/>
    </row>
    <row r="7" spans="1:8" ht="21" customHeight="1">
      <c r="A7" s="90" t="s">
        <v>2</v>
      </c>
      <c r="B7" s="92" t="s">
        <v>60</v>
      </c>
      <c r="C7" s="94" t="s">
        <v>61</v>
      </c>
      <c r="D7" s="95" t="s">
        <v>114</v>
      </c>
      <c r="E7" s="97" t="s">
        <v>22</v>
      </c>
      <c r="F7" s="98" t="s">
        <v>115</v>
      </c>
      <c r="G7" s="100" t="s">
        <v>3</v>
      </c>
      <c r="H7" s="100"/>
    </row>
    <row r="8" spans="1:8" ht="66" customHeight="1">
      <c r="A8" s="91"/>
      <c r="B8" s="93"/>
      <c r="C8" s="94"/>
      <c r="D8" s="96"/>
      <c r="E8" s="97"/>
      <c r="F8" s="99"/>
      <c r="G8" s="64" t="s">
        <v>71</v>
      </c>
      <c r="H8" s="8" t="s">
        <v>72</v>
      </c>
    </row>
    <row r="9" spans="1:8" ht="24.75" customHeight="1">
      <c r="A9" s="11" t="s">
        <v>62</v>
      </c>
      <c r="B9" s="37" t="s">
        <v>73</v>
      </c>
      <c r="C9" s="11"/>
      <c r="D9" s="61"/>
      <c r="E9" s="46"/>
      <c r="F9" s="46"/>
      <c r="G9" s="65"/>
      <c r="H9" s="38"/>
    </row>
    <row r="10" spans="1:8" s="9" customFormat="1" ht="24.75" customHeight="1">
      <c r="A10" s="34">
        <v>1</v>
      </c>
      <c r="B10" s="35" t="s">
        <v>112</v>
      </c>
      <c r="C10" s="34" t="s">
        <v>4</v>
      </c>
      <c r="D10" s="39">
        <v>12630</v>
      </c>
      <c r="E10" s="39">
        <v>28415</v>
      </c>
      <c r="F10" s="39">
        <f>F11+F12+F13</f>
        <v>13594.5</v>
      </c>
      <c r="G10" s="36">
        <f>F10/D10*100</f>
        <v>107.63657957244656</v>
      </c>
      <c r="H10" s="66">
        <f>F10/E10*100</f>
        <v>47.84268872074608</v>
      </c>
    </row>
    <row r="11" spans="1:8" ht="24.75" customHeight="1">
      <c r="A11" s="12"/>
      <c r="B11" s="13" t="s">
        <v>23</v>
      </c>
      <c r="C11" s="12" t="s">
        <v>5</v>
      </c>
      <c r="D11" s="14">
        <v>1617</v>
      </c>
      <c r="E11" s="14">
        <v>3620</v>
      </c>
      <c r="F11" s="14">
        <f>F24</f>
        <v>1649.5</v>
      </c>
      <c r="G11" s="66">
        <f aca="true" t="shared" si="0" ref="G11:G74">F11/D11*100</f>
        <v>102.00989486703773</v>
      </c>
      <c r="H11" s="66">
        <f aca="true" t="shared" si="1" ref="H11:H74">F11/E11*100</f>
        <v>45.56629834254144</v>
      </c>
    </row>
    <row r="12" spans="1:8" ht="24.75" customHeight="1">
      <c r="A12" s="12"/>
      <c r="B12" s="13" t="s">
        <v>7</v>
      </c>
      <c r="C12" s="12" t="s">
        <v>5</v>
      </c>
      <c r="D12" s="14">
        <v>5129</v>
      </c>
      <c r="E12" s="14">
        <v>13800</v>
      </c>
      <c r="F12" s="14">
        <f>F69</f>
        <v>5750</v>
      </c>
      <c r="G12" s="66">
        <f t="shared" si="0"/>
        <v>112.10762331838563</v>
      </c>
      <c r="H12" s="66">
        <f t="shared" si="1"/>
        <v>41.66666666666667</v>
      </c>
    </row>
    <row r="13" spans="1:8" ht="24.75" customHeight="1">
      <c r="A13" s="12"/>
      <c r="B13" s="13" t="s">
        <v>8</v>
      </c>
      <c r="C13" s="12" t="s">
        <v>5</v>
      </c>
      <c r="D13" s="14">
        <v>5884</v>
      </c>
      <c r="E13" s="14">
        <v>10995</v>
      </c>
      <c r="F13" s="14">
        <f>F75</f>
        <v>6195</v>
      </c>
      <c r="G13" s="66">
        <f t="shared" si="0"/>
        <v>105.28552005438476</v>
      </c>
      <c r="H13" s="66">
        <f t="shared" si="1"/>
        <v>56.34379263301501</v>
      </c>
    </row>
    <row r="14" spans="1:8" s="9" customFormat="1" ht="24.75" customHeight="1">
      <c r="A14" s="15">
        <v>2</v>
      </c>
      <c r="B14" s="16" t="s">
        <v>24</v>
      </c>
      <c r="C14" s="15" t="s">
        <v>6</v>
      </c>
      <c r="D14" s="17">
        <v>6.5</v>
      </c>
      <c r="E14" s="70" t="s">
        <v>107</v>
      </c>
      <c r="F14" s="47">
        <f>F10/D10*100-100</f>
        <v>7.636579572446564</v>
      </c>
      <c r="G14" s="36">
        <f>F14-D14</f>
        <v>1.1365795724465642</v>
      </c>
      <c r="H14" s="36">
        <f>F14-10</f>
        <v>-2.363420427553436</v>
      </c>
    </row>
    <row r="15" spans="1:8" ht="24.75" customHeight="1">
      <c r="A15" s="12"/>
      <c r="B15" s="18" t="s">
        <v>23</v>
      </c>
      <c r="C15" s="12" t="s">
        <v>5</v>
      </c>
      <c r="D15" s="17">
        <v>0.6</v>
      </c>
      <c r="E15" s="42" t="s">
        <v>108</v>
      </c>
      <c r="F15" s="47">
        <f>F11/D11*100-100</f>
        <v>2.0098948670377297</v>
      </c>
      <c r="G15" s="36">
        <f>F15-D15</f>
        <v>1.4098948670377296</v>
      </c>
      <c r="H15" s="68">
        <f>F15-5.2</f>
        <v>-3.1901051329622705</v>
      </c>
    </row>
    <row r="16" spans="1:8" ht="24.75" customHeight="1">
      <c r="A16" s="12"/>
      <c r="B16" s="18" t="s">
        <v>7</v>
      </c>
      <c r="C16" s="12" t="s">
        <v>5</v>
      </c>
      <c r="D16" s="17">
        <v>7.8</v>
      </c>
      <c r="E16" s="42" t="s">
        <v>109</v>
      </c>
      <c r="F16" s="47">
        <f>F12/D12*100-100</f>
        <v>12.107623318385635</v>
      </c>
      <c r="G16" s="36">
        <f>F16-D16</f>
        <v>4.307623318385635</v>
      </c>
      <c r="H16" s="36">
        <f>F16-11.1</f>
        <v>1.007623318385635</v>
      </c>
    </row>
    <row r="17" spans="1:8" ht="24.75" customHeight="1">
      <c r="A17" s="12"/>
      <c r="B17" s="18" t="s">
        <v>8</v>
      </c>
      <c r="C17" s="12" t="s">
        <v>5</v>
      </c>
      <c r="D17" s="17">
        <v>7.4</v>
      </c>
      <c r="E17" s="42" t="s">
        <v>110</v>
      </c>
      <c r="F17" s="47">
        <f>F13/D13*100-100</f>
        <v>5.285520054384762</v>
      </c>
      <c r="G17" s="36">
        <f>F17-D17</f>
        <v>-2.1144799456152388</v>
      </c>
      <c r="H17" s="36">
        <f>F17-10.2</f>
        <v>-4.914479945615238</v>
      </c>
    </row>
    <row r="18" spans="1:8" s="9" customFormat="1" ht="24.75" customHeight="1">
      <c r="A18" s="15">
        <v>3</v>
      </c>
      <c r="B18" s="16" t="s">
        <v>25</v>
      </c>
      <c r="C18" s="15" t="s">
        <v>6</v>
      </c>
      <c r="D18" s="19">
        <v>100</v>
      </c>
      <c r="E18" s="71">
        <v>100</v>
      </c>
      <c r="F18" s="48">
        <f>F19+F20+F21</f>
        <v>100</v>
      </c>
      <c r="G18" s="36">
        <f t="shared" si="0"/>
        <v>100</v>
      </c>
      <c r="H18" s="36">
        <f t="shared" si="1"/>
        <v>100</v>
      </c>
    </row>
    <row r="19" spans="1:8" ht="24.75" customHeight="1">
      <c r="A19" s="12"/>
      <c r="B19" s="18" t="s">
        <v>23</v>
      </c>
      <c r="C19" s="12" t="s">
        <v>5</v>
      </c>
      <c r="D19" s="17">
        <v>14.1</v>
      </c>
      <c r="E19" s="17">
        <v>12.7</v>
      </c>
      <c r="F19" s="49">
        <f>F11/F10*100</f>
        <v>12.133583434477178</v>
      </c>
      <c r="G19" s="66">
        <f>F19-D19</f>
        <v>-1.966416565522822</v>
      </c>
      <c r="H19" s="36">
        <f>F19-E19</f>
        <v>-0.5664165655228217</v>
      </c>
    </row>
    <row r="20" spans="1:8" ht="24.75" customHeight="1">
      <c r="A20" s="12"/>
      <c r="B20" s="18" t="s">
        <v>7</v>
      </c>
      <c r="C20" s="12" t="s">
        <v>5</v>
      </c>
      <c r="D20" s="17">
        <v>44.9</v>
      </c>
      <c r="E20" s="17">
        <v>48.9</v>
      </c>
      <c r="F20" s="49">
        <f>F12/F10*100</f>
        <v>42.29651697377616</v>
      </c>
      <c r="G20" s="66">
        <f>F20-D20</f>
        <v>-2.6034830262238415</v>
      </c>
      <c r="H20" s="36">
        <f>F20-E20</f>
        <v>-6.6034830262238415</v>
      </c>
    </row>
    <row r="21" spans="1:8" ht="24.75" customHeight="1">
      <c r="A21" s="12"/>
      <c r="B21" s="18" t="s">
        <v>8</v>
      </c>
      <c r="C21" s="12" t="s">
        <v>5</v>
      </c>
      <c r="D21" s="17">
        <v>41</v>
      </c>
      <c r="E21" s="17">
        <v>38.4</v>
      </c>
      <c r="F21" s="49">
        <f>F13/F10*100</f>
        <v>45.56989959174666</v>
      </c>
      <c r="G21" s="66">
        <f>F21-D21</f>
        <v>4.569899591746662</v>
      </c>
      <c r="H21" s="36">
        <f>F21-E21</f>
        <v>7.169899591746663</v>
      </c>
    </row>
    <row r="22" spans="1:8" s="9" customFormat="1" ht="41.25" customHeight="1">
      <c r="A22" s="15">
        <v>4</v>
      </c>
      <c r="B22" s="16" t="s">
        <v>74</v>
      </c>
      <c r="C22" s="15" t="s">
        <v>4</v>
      </c>
      <c r="D22" s="19">
        <v>3025</v>
      </c>
      <c r="E22" s="19">
        <v>7000</v>
      </c>
      <c r="F22" s="19">
        <f>F71+1170</f>
        <v>3350</v>
      </c>
      <c r="G22" s="36">
        <f t="shared" si="0"/>
        <v>110.74380165289257</v>
      </c>
      <c r="H22" s="36">
        <f t="shared" si="1"/>
        <v>47.85714285714286</v>
      </c>
    </row>
    <row r="23" spans="1:8" ht="24.75" customHeight="1">
      <c r="A23" s="15">
        <v>5</v>
      </c>
      <c r="B23" s="16" t="s">
        <v>26</v>
      </c>
      <c r="C23" s="15"/>
      <c r="D23" s="14"/>
      <c r="E23" s="40"/>
      <c r="F23" s="14"/>
      <c r="G23" s="66"/>
      <c r="H23" s="36"/>
    </row>
    <row r="24" spans="1:8" s="9" customFormat="1" ht="24.75" customHeight="1">
      <c r="A24" s="15"/>
      <c r="B24" s="16" t="s">
        <v>113</v>
      </c>
      <c r="C24" s="15" t="s">
        <v>4</v>
      </c>
      <c r="D24" s="19">
        <v>1617</v>
      </c>
      <c r="E24" s="19">
        <v>3620</v>
      </c>
      <c r="F24" s="19">
        <f>F25+F54+F59</f>
        <v>1649.5</v>
      </c>
      <c r="G24" s="36">
        <f t="shared" si="0"/>
        <v>102.00989486703773</v>
      </c>
      <c r="H24" s="36">
        <f t="shared" si="1"/>
        <v>45.56629834254144</v>
      </c>
    </row>
    <row r="25" spans="1:8" s="9" customFormat="1" ht="24.75" customHeight="1">
      <c r="A25" s="15"/>
      <c r="B25" s="16" t="s">
        <v>27</v>
      </c>
      <c r="C25" s="15" t="s">
        <v>5</v>
      </c>
      <c r="D25" s="14">
        <v>479</v>
      </c>
      <c r="E25" s="40"/>
      <c r="F25" s="19">
        <f>238.8+17.2+199.8+26.7</f>
        <v>482.5</v>
      </c>
      <c r="G25" s="36">
        <f t="shared" si="0"/>
        <v>100.73068893528183</v>
      </c>
      <c r="H25" s="36"/>
    </row>
    <row r="26" spans="1:8" ht="24.75" customHeight="1">
      <c r="A26" s="12"/>
      <c r="B26" s="18" t="s">
        <v>9</v>
      </c>
      <c r="C26" s="12" t="s">
        <v>63</v>
      </c>
      <c r="D26" s="14">
        <v>34833</v>
      </c>
      <c r="E26" s="14">
        <v>63197</v>
      </c>
      <c r="F26" s="14">
        <f>F27+F28</f>
        <v>32993</v>
      </c>
      <c r="G26" s="66">
        <f t="shared" si="0"/>
        <v>94.71765280050526</v>
      </c>
      <c r="H26" s="36">
        <f t="shared" si="1"/>
        <v>52.20659208506733</v>
      </c>
    </row>
    <row r="27" spans="1:8" ht="24.75" customHeight="1">
      <c r="A27" s="12"/>
      <c r="B27" s="20" t="s">
        <v>75</v>
      </c>
      <c r="C27" s="12" t="s">
        <v>5</v>
      </c>
      <c r="D27" s="14">
        <v>33480</v>
      </c>
      <c r="E27" s="14">
        <v>60297</v>
      </c>
      <c r="F27" s="14">
        <f>F32</f>
        <v>31590</v>
      </c>
      <c r="G27" s="66">
        <f t="shared" si="0"/>
        <v>94.35483870967742</v>
      </c>
      <c r="H27" s="36">
        <f t="shared" si="1"/>
        <v>52.39066620229862</v>
      </c>
    </row>
    <row r="28" spans="1:8" ht="24.75" customHeight="1">
      <c r="A28" s="12"/>
      <c r="B28" s="20" t="s">
        <v>76</v>
      </c>
      <c r="C28" s="12" t="s">
        <v>5</v>
      </c>
      <c r="D28" s="14">
        <v>1353</v>
      </c>
      <c r="E28" s="14">
        <v>2900</v>
      </c>
      <c r="F28" s="14">
        <f>F35</f>
        <v>1403</v>
      </c>
      <c r="G28" s="66">
        <f t="shared" si="0"/>
        <v>103.69549150036954</v>
      </c>
      <c r="H28" s="36">
        <f t="shared" si="1"/>
        <v>48.37931034482759</v>
      </c>
    </row>
    <row r="29" spans="1:8" s="9" customFormat="1" ht="24.75" customHeight="1">
      <c r="A29" s="15"/>
      <c r="B29" s="16" t="s">
        <v>10</v>
      </c>
      <c r="C29" s="15"/>
      <c r="D29" s="14"/>
      <c r="E29" s="40"/>
      <c r="F29" s="19"/>
      <c r="G29" s="66"/>
      <c r="H29" s="36"/>
    </row>
    <row r="30" spans="1:8" s="10" customFormat="1" ht="24.75" customHeight="1">
      <c r="A30" s="12"/>
      <c r="B30" s="18" t="s">
        <v>77</v>
      </c>
      <c r="C30" s="12" t="s">
        <v>64</v>
      </c>
      <c r="D30" s="14">
        <v>5400</v>
      </c>
      <c r="E30" s="14">
        <v>10100</v>
      </c>
      <c r="F30" s="31">
        <v>5400</v>
      </c>
      <c r="G30" s="66">
        <f t="shared" si="0"/>
        <v>100</v>
      </c>
      <c r="H30" s="36">
        <f t="shared" si="1"/>
        <v>53.46534653465347</v>
      </c>
    </row>
    <row r="31" spans="1:8" ht="24.75" customHeight="1">
      <c r="A31" s="12"/>
      <c r="B31" s="20" t="s">
        <v>28</v>
      </c>
      <c r="C31" s="12" t="s">
        <v>65</v>
      </c>
      <c r="D31" s="17">
        <v>62.3</v>
      </c>
      <c r="E31" s="17">
        <v>59.7</v>
      </c>
      <c r="F31" s="32">
        <v>58.5</v>
      </c>
      <c r="G31" s="66">
        <f t="shared" si="0"/>
        <v>93.90048154093098</v>
      </c>
      <c r="H31" s="36">
        <f t="shared" si="1"/>
        <v>97.98994974874371</v>
      </c>
    </row>
    <row r="32" spans="1:8" ht="24.75" customHeight="1">
      <c r="A32" s="12"/>
      <c r="B32" s="20" t="s">
        <v>29</v>
      </c>
      <c r="C32" s="12" t="s">
        <v>63</v>
      </c>
      <c r="D32" s="14">
        <v>33642</v>
      </c>
      <c r="E32" s="14">
        <v>60297</v>
      </c>
      <c r="F32" s="31">
        <f>+F30*F31/10</f>
        <v>31590</v>
      </c>
      <c r="G32" s="66">
        <f t="shared" si="0"/>
        <v>93.90048154093098</v>
      </c>
      <c r="H32" s="36">
        <f t="shared" si="1"/>
        <v>52.39066620229862</v>
      </c>
    </row>
    <row r="33" spans="1:8" ht="24.75" customHeight="1">
      <c r="A33" s="12"/>
      <c r="B33" s="18" t="s">
        <v>78</v>
      </c>
      <c r="C33" s="12" t="s">
        <v>64</v>
      </c>
      <c r="D33" s="14">
        <v>220</v>
      </c>
      <c r="E33" s="14">
        <v>500</v>
      </c>
      <c r="F33" s="31">
        <v>230</v>
      </c>
      <c r="G33" s="66">
        <f t="shared" si="0"/>
        <v>104.54545454545455</v>
      </c>
      <c r="H33" s="36">
        <f t="shared" si="1"/>
        <v>46</v>
      </c>
    </row>
    <row r="34" spans="1:8" ht="24.75" customHeight="1">
      <c r="A34" s="12"/>
      <c r="B34" s="20" t="s">
        <v>28</v>
      </c>
      <c r="C34" s="12" t="s">
        <v>65</v>
      </c>
      <c r="D34" s="17">
        <v>61.5</v>
      </c>
      <c r="E34" s="17">
        <v>58</v>
      </c>
      <c r="F34" s="32">
        <v>61</v>
      </c>
      <c r="G34" s="66">
        <f t="shared" si="0"/>
        <v>99.1869918699187</v>
      </c>
      <c r="H34" s="36">
        <f t="shared" si="1"/>
        <v>105.17241379310344</v>
      </c>
    </row>
    <row r="35" spans="1:8" ht="24.75" customHeight="1">
      <c r="A35" s="12"/>
      <c r="B35" s="20" t="s">
        <v>29</v>
      </c>
      <c r="C35" s="12" t="s">
        <v>63</v>
      </c>
      <c r="D35" s="14">
        <v>1353</v>
      </c>
      <c r="E35" s="14">
        <v>2900</v>
      </c>
      <c r="F35" s="31">
        <f>+F33*F34/10</f>
        <v>1403</v>
      </c>
      <c r="G35" s="66">
        <f t="shared" si="0"/>
        <v>103.69549150036954</v>
      </c>
      <c r="H35" s="36">
        <f t="shared" si="1"/>
        <v>48.37931034482759</v>
      </c>
    </row>
    <row r="36" spans="1:8" ht="42" customHeight="1">
      <c r="A36" s="12"/>
      <c r="B36" s="18" t="s">
        <v>128</v>
      </c>
      <c r="C36" s="12" t="s">
        <v>64</v>
      </c>
      <c r="D36" s="14">
        <v>0</v>
      </c>
      <c r="E36" s="14"/>
      <c r="F36" s="17"/>
      <c r="G36" s="66"/>
      <c r="H36" s="36"/>
    </row>
    <row r="37" spans="1:8" ht="24.75" customHeight="1">
      <c r="A37" s="12"/>
      <c r="B37" s="20" t="s">
        <v>28</v>
      </c>
      <c r="C37" s="12" t="s">
        <v>79</v>
      </c>
      <c r="D37" s="14">
        <v>0</v>
      </c>
      <c r="E37" s="17"/>
      <c r="F37" s="14"/>
      <c r="G37" s="66"/>
      <c r="H37" s="36"/>
    </row>
    <row r="38" spans="1:8" ht="24.75" customHeight="1">
      <c r="A38" s="12"/>
      <c r="B38" s="20" t="s">
        <v>29</v>
      </c>
      <c r="C38" s="12" t="s">
        <v>63</v>
      </c>
      <c r="D38" s="14">
        <v>0</v>
      </c>
      <c r="E38" s="14"/>
      <c r="F38" s="17"/>
      <c r="G38" s="66"/>
      <c r="H38" s="36"/>
    </row>
    <row r="39" spans="1:8" ht="24.75" customHeight="1">
      <c r="A39" s="12"/>
      <c r="B39" s="18" t="s">
        <v>80</v>
      </c>
      <c r="C39" s="12" t="s">
        <v>64</v>
      </c>
      <c r="D39" s="14">
        <v>480</v>
      </c>
      <c r="E39" s="14">
        <v>800</v>
      </c>
      <c r="F39" s="31">
        <v>460</v>
      </c>
      <c r="G39" s="66">
        <f t="shared" si="0"/>
        <v>95.83333333333334</v>
      </c>
      <c r="H39" s="36">
        <f t="shared" si="1"/>
        <v>57.49999999999999</v>
      </c>
    </row>
    <row r="40" spans="1:8" ht="24.75" customHeight="1">
      <c r="A40" s="12"/>
      <c r="B40" s="20" t="s">
        <v>28</v>
      </c>
      <c r="C40" s="12" t="s">
        <v>65</v>
      </c>
      <c r="D40" s="14">
        <v>26</v>
      </c>
      <c r="E40" s="17">
        <v>24.5</v>
      </c>
      <c r="F40" s="32">
        <v>22.5</v>
      </c>
      <c r="G40" s="66">
        <f t="shared" si="0"/>
        <v>86.53846153846155</v>
      </c>
      <c r="H40" s="36">
        <f t="shared" si="1"/>
        <v>91.83673469387756</v>
      </c>
    </row>
    <row r="41" spans="1:8" ht="24.75" customHeight="1">
      <c r="A41" s="12"/>
      <c r="B41" s="20" t="s">
        <v>29</v>
      </c>
      <c r="C41" s="12" t="s">
        <v>63</v>
      </c>
      <c r="D41" s="14">
        <v>1248</v>
      </c>
      <c r="E41" s="14">
        <v>1960</v>
      </c>
      <c r="F41" s="31">
        <f>+F39*F40/10</f>
        <v>1035</v>
      </c>
      <c r="G41" s="66">
        <f t="shared" si="0"/>
        <v>82.9326923076923</v>
      </c>
      <c r="H41" s="36">
        <f t="shared" si="1"/>
        <v>52.806122448979586</v>
      </c>
    </row>
    <row r="42" spans="1:8" ht="24.75" customHeight="1">
      <c r="A42" s="12"/>
      <c r="B42" s="18" t="s">
        <v>81</v>
      </c>
      <c r="C42" s="12" t="s">
        <v>64</v>
      </c>
      <c r="D42" s="14">
        <v>11</v>
      </c>
      <c r="E42" s="14">
        <v>30</v>
      </c>
      <c r="F42" s="17">
        <v>8</v>
      </c>
      <c r="G42" s="66">
        <f t="shared" si="0"/>
        <v>72.72727272727273</v>
      </c>
      <c r="H42" s="36">
        <f t="shared" si="1"/>
        <v>26.666666666666668</v>
      </c>
    </row>
    <row r="43" spans="1:8" ht="24.75" customHeight="1">
      <c r="A43" s="12"/>
      <c r="B43" s="20" t="s">
        <v>28</v>
      </c>
      <c r="C43" s="12" t="s">
        <v>65</v>
      </c>
      <c r="D43" s="14">
        <v>15.5</v>
      </c>
      <c r="E43" s="17">
        <v>18</v>
      </c>
      <c r="F43" s="17">
        <v>14.6875</v>
      </c>
      <c r="G43" s="66">
        <f t="shared" si="0"/>
        <v>94.75806451612904</v>
      </c>
      <c r="H43" s="36">
        <f t="shared" si="1"/>
        <v>81.59722222222221</v>
      </c>
    </row>
    <row r="44" spans="1:8" ht="24.75" customHeight="1">
      <c r="A44" s="12"/>
      <c r="B44" s="20" t="s">
        <v>29</v>
      </c>
      <c r="C44" s="12" t="s">
        <v>63</v>
      </c>
      <c r="D44" s="14">
        <v>17</v>
      </c>
      <c r="E44" s="14">
        <v>54</v>
      </c>
      <c r="F44" s="17">
        <v>11.75</v>
      </c>
      <c r="G44" s="66">
        <f t="shared" si="0"/>
        <v>69.11764705882352</v>
      </c>
      <c r="H44" s="36">
        <f t="shared" si="1"/>
        <v>21.75925925925926</v>
      </c>
    </row>
    <row r="45" spans="1:8" ht="24.75" customHeight="1">
      <c r="A45" s="12"/>
      <c r="B45" s="18" t="s">
        <v>82</v>
      </c>
      <c r="C45" s="12" t="s">
        <v>64</v>
      </c>
      <c r="D45" s="14">
        <v>452</v>
      </c>
      <c r="E45" s="14">
        <v>1050</v>
      </c>
      <c r="F45" s="17">
        <v>441.8</v>
      </c>
      <c r="G45" s="66">
        <f t="shared" si="0"/>
        <v>97.7433628318584</v>
      </c>
      <c r="H45" s="36">
        <f t="shared" si="1"/>
        <v>42.076190476190476</v>
      </c>
    </row>
    <row r="46" spans="1:8" ht="24.75" customHeight="1">
      <c r="A46" s="12"/>
      <c r="B46" s="20" t="s">
        <v>28</v>
      </c>
      <c r="C46" s="12" t="s">
        <v>79</v>
      </c>
      <c r="D46" s="14">
        <v>252.6</v>
      </c>
      <c r="E46" s="17">
        <v>250</v>
      </c>
      <c r="F46" s="17">
        <v>231.2066545948393</v>
      </c>
      <c r="G46" s="66">
        <f t="shared" si="0"/>
        <v>91.53074211988888</v>
      </c>
      <c r="H46" s="36">
        <f t="shared" si="1"/>
        <v>92.48266183793572</v>
      </c>
    </row>
    <row r="47" spans="1:8" ht="24.75" customHeight="1">
      <c r="A47" s="12"/>
      <c r="B47" s="20" t="s">
        <v>29</v>
      </c>
      <c r="C47" s="12" t="s">
        <v>63</v>
      </c>
      <c r="D47" s="14">
        <v>11444</v>
      </c>
      <c r="E47" s="14">
        <v>26250</v>
      </c>
      <c r="F47" s="14">
        <v>10214.710000000001</v>
      </c>
      <c r="G47" s="66">
        <f t="shared" si="0"/>
        <v>89.25821391121987</v>
      </c>
      <c r="H47" s="36">
        <f t="shared" si="1"/>
        <v>38.913180952380955</v>
      </c>
    </row>
    <row r="48" spans="1:8" ht="24.75" customHeight="1">
      <c r="A48" s="12"/>
      <c r="B48" s="18" t="s">
        <v>83</v>
      </c>
      <c r="C48" s="12" t="s">
        <v>66</v>
      </c>
      <c r="D48" s="14">
        <v>55620</v>
      </c>
      <c r="E48" s="14">
        <v>55500</v>
      </c>
      <c r="F48" s="14">
        <f>F49+F50+F52</f>
        <v>53525</v>
      </c>
      <c r="G48" s="66">
        <f t="shared" si="0"/>
        <v>96.23336929162171</v>
      </c>
      <c r="H48" s="36">
        <f t="shared" si="1"/>
        <v>96.44144144144144</v>
      </c>
    </row>
    <row r="49" spans="1:8" ht="24.75" customHeight="1">
      <c r="A49" s="12"/>
      <c r="B49" s="20" t="s">
        <v>12</v>
      </c>
      <c r="C49" s="12" t="s">
        <v>66</v>
      </c>
      <c r="D49" s="14">
        <v>935</v>
      </c>
      <c r="E49" s="14">
        <v>1000</v>
      </c>
      <c r="F49" s="14">
        <v>925</v>
      </c>
      <c r="G49" s="66">
        <f t="shared" si="0"/>
        <v>98.93048128342245</v>
      </c>
      <c r="H49" s="36">
        <f t="shared" si="1"/>
        <v>92.5</v>
      </c>
    </row>
    <row r="50" spans="1:8" ht="24.75" customHeight="1">
      <c r="A50" s="12"/>
      <c r="B50" s="20" t="s">
        <v>13</v>
      </c>
      <c r="C50" s="12" t="s">
        <v>66</v>
      </c>
      <c r="D50" s="14">
        <v>37830</v>
      </c>
      <c r="E50" s="14">
        <v>36500</v>
      </c>
      <c r="F50" s="14">
        <v>36450</v>
      </c>
      <c r="G50" s="66">
        <f t="shared" si="0"/>
        <v>96.35210150674068</v>
      </c>
      <c r="H50" s="36">
        <f t="shared" si="1"/>
        <v>99.86301369863013</v>
      </c>
    </row>
    <row r="51" spans="1:8" ht="24.75" customHeight="1">
      <c r="A51" s="12"/>
      <c r="B51" s="20" t="s">
        <v>84</v>
      </c>
      <c r="C51" s="12" t="s">
        <v>6</v>
      </c>
      <c r="D51" s="17">
        <v>95</v>
      </c>
      <c r="E51" s="17">
        <v>95.5</v>
      </c>
      <c r="F51" s="17">
        <v>95.8</v>
      </c>
      <c r="G51" s="66">
        <f t="shared" si="0"/>
        <v>100.84210526315789</v>
      </c>
      <c r="H51" s="36">
        <f t="shared" si="1"/>
        <v>100.31413612565446</v>
      </c>
    </row>
    <row r="52" spans="1:8" ht="24.75" customHeight="1">
      <c r="A52" s="12"/>
      <c r="B52" s="20" t="s">
        <v>85</v>
      </c>
      <c r="C52" s="12" t="s">
        <v>66</v>
      </c>
      <c r="D52" s="14">
        <v>16865</v>
      </c>
      <c r="E52" s="14">
        <v>18000</v>
      </c>
      <c r="F52" s="14">
        <v>16150</v>
      </c>
      <c r="G52" s="66">
        <f t="shared" si="0"/>
        <v>95.76045063741476</v>
      </c>
      <c r="H52" s="36">
        <f t="shared" si="1"/>
        <v>89.72222222222223</v>
      </c>
    </row>
    <row r="53" spans="1:8" ht="24.75" customHeight="1">
      <c r="A53" s="12"/>
      <c r="B53" s="18" t="s">
        <v>86</v>
      </c>
      <c r="C53" s="12" t="s">
        <v>63</v>
      </c>
      <c r="D53" s="14">
        <v>3733</v>
      </c>
      <c r="E53" s="14">
        <v>6800</v>
      </c>
      <c r="F53" s="14">
        <v>3940</v>
      </c>
      <c r="G53" s="66">
        <f t="shared" si="0"/>
        <v>105.54513795874631</v>
      </c>
      <c r="H53" s="36">
        <f t="shared" si="1"/>
        <v>57.94117647058824</v>
      </c>
    </row>
    <row r="54" spans="1:8" s="9" customFormat="1" ht="24.75" customHeight="1">
      <c r="A54" s="15"/>
      <c r="B54" s="16" t="s">
        <v>30</v>
      </c>
      <c r="C54" s="15" t="s">
        <v>4</v>
      </c>
      <c r="D54" s="19">
        <v>32</v>
      </c>
      <c r="E54" s="40"/>
      <c r="F54" s="19">
        <v>36</v>
      </c>
      <c r="G54" s="36">
        <f t="shared" si="0"/>
        <v>112.5</v>
      </c>
      <c r="H54" s="36"/>
    </row>
    <row r="55" spans="1:8" ht="24.75" customHeight="1">
      <c r="A55" s="12"/>
      <c r="B55" s="18" t="s">
        <v>87</v>
      </c>
      <c r="C55" s="12" t="s">
        <v>11</v>
      </c>
      <c r="D55" s="14">
        <v>250</v>
      </c>
      <c r="E55" s="14">
        <v>950</v>
      </c>
      <c r="F55" s="14">
        <v>315</v>
      </c>
      <c r="G55" s="66">
        <f t="shared" si="0"/>
        <v>126</v>
      </c>
      <c r="H55" s="66">
        <f t="shared" si="1"/>
        <v>33.1578947368421</v>
      </c>
    </row>
    <row r="56" spans="1:8" ht="24.75" customHeight="1">
      <c r="A56" s="12"/>
      <c r="B56" s="21" t="s">
        <v>88</v>
      </c>
      <c r="C56" s="12"/>
      <c r="D56" s="14"/>
      <c r="E56" s="17"/>
      <c r="F56" s="14"/>
      <c r="G56" s="66"/>
      <c r="H56" s="36"/>
    </row>
    <row r="57" spans="1:8" ht="24.75" customHeight="1">
      <c r="A57" s="12"/>
      <c r="B57" s="20" t="s">
        <v>89</v>
      </c>
      <c r="C57" s="12" t="s">
        <v>5</v>
      </c>
      <c r="D57" s="14">
        <v>250</v>
      </c>
      <c r="E57" s="14">
        <v>950</v>
      </c>
      <c r="F57" s="14">
        <v>315</v>
      </c>
      <c r="G57" s="66">
        <f t="shared" si="0"/>
        <v>126</v>
      </c>
      <c r="H57" s="66">
        <f t="shared" si="1"/>
        <v>33.1578947368421</v>
      </c>
    </row>
    <row r="58" spans="1:8" ht="24.75" customHeight="1">
      <c r="A58" s="12"/>
      <c r="B58" s="18" t="s">
        <v>14</v>
      </c>
      <c r="C58" s="12" t="s">
        <v>6</v>
      </c>
      <c r="D58" s="17">
        <v>42</v>
      </c>
      <c r="E58" s="17">
        <v>42</v>
      </c>
      <c r="F58" s="17">
        <v>42</v>
      </c>
      <c r="G58" s="66">
        <f>F58-D58</f>
        <v>0</v>
      </c>
      <c r="H58" s="66">
        <f t="shared" si="1"/>
        <v>100</v>
      </c>
    </row>
    <row r="59" spans="1:8" s="9" customFormat="1" ht="24.75" customHeight="1">
      <c r="A59" s="15"/>
      <c r="B59" s="16" t="s">
        <v>31</v>
      </c>
      <c r="C59" s="15" t="s">
        <v>4</v>
      </c>
      <c r="D59" s="19">
        <v>1106</v>
      </c>
      <c r="E59" s="40"/>
      <c r="F59" s="33">
        <v>1131</v>
      </c>
      <c r="G59" s="36">
        <f t="shared" si="0"/>
        <v>102.26039783001808</v>
      </c>
      <c r="H59" s="36"/>
    </row>
    <row r="60" spans="1:8" ht="24.75" customHeight="1">
      <c r="A60" s="12"/>
      <c r="B60" s="18" t="s">
        <v>90</v>
      </c>
      <c r="C60" s="12" t="s">
        <v>63</v>
      </c>
      <c r="D60" s="14">
        <v>43260</v>
      </c>
      <c r="E60" s="14">
        <v>71800</v>
      </c>
      <c r="F60" s="14">
        <f>F61+F62</f>
        <v>42960.3</v>
      </c>
      <c r="G60" s="66">
        <f t="shared" si="0"/>
        <v>99.30721220527047</v>
      </c>
      <c r="H60" s="66">
        <f t="shared" si="1"/>
        <v>59.833286908078</v>
      </c>
    </row>
    <row r="61" spans="1:8" ht="24.75" customHeight="1">
      <c r="A61" s="12"/>
      <c r="B61" s="18" t="s">
        <v>15</v>
      </c>
      <c r="C61" s="12" t="s">
        <v>63</v>
      </c>
      <c r="D61" s="14">
        <v>41660</v>
      </c>
      <c r="E61" s="14">
        <v>67500</v>
      </c>
      <c r="F61" s="14">
        <f>'[1]Biểu số 017.H BCC-NLTS_6 Thang'!$E$11</f>
        <v>41380.3</v>
      </c>
      <c r="G61" s="66">
        <f t="shared" si="0"/>
        <v>99.32861257801248</v>
      </c>
      <c r="H61" s="66">
        <f t="shared" si="1"/>
        <v>61.30414814814815</v>
      </c>
    </row>
    <row r="62" spans="1:8" ht="24.75" customHeight="1">
      <c r="A62" s="12"/>
      <c r="B62" s="18" t="s">
        <v>16</v>
      </c>
      <c r="C62" s="12" t="s">
        <v>5</v>
      </c>
      <c r="D62" s="14">
        <v>1600</v>
      </c>
      <c r="E62" s="14">
        <v>4300</v>
      </c>
      <c r="F62" s="14">
        <f>'[1]Biểu số 017.H BCC-NLTS_6 Thang'!$E$190</f>
        <v>1580</v>
      </c>
      <c r="G62" s="66">
        <f t="shared" si="0"/>
        <v>98.75</v>
      </c>
      <c r="H62" s="66">
        <f t="shared" si="1"/>
        <v>36.74418604651163</v>
      </c>
    </row>
    <row r="63" spans="1:8" ht="24.75" customHeight="1">
      <c r="A63" s="12"/>
      <c r="B63" s="18" t="s">
        <v>125</v>
      </c>
      <c r="C63" s="12" t="s">
        <v>5</v>
      </c>
      <c r="D63" s="14">
        <v>1130</v>
      </c>
      <c r="E63" s="14">
        <v>3200</v>
      </c>
      <c r="F63" s="14">
        <f>'[1]Biểu số 017.H BCC-NLTS_6 Thang'!$E$285</f>
        <v>1090</v>
      </c>
      <c r="G63" s="66">
        <f t="shared" si="0"/>
        <v>96.46017699115043</v>
      </c>
      <c r="H63" s="66">
        <f t="shared" si="1"/>
        <v>34.0625</v>
      </c>
    </row>
    <row r="64" spans="1:8" ht="24.75" customHeight="1">
      <c r="A64" s="12"/>
      <c r="B64" s="18" t="s">
        <v>32</v>
      </c>
      <c r="C64" s="12" t="s">
        <v>64</v>
      </c>
      <c r="D64" s="14">
        <v>539</v>
      </c>
      <c r="E64" s="14">
        <v>498</v>
      </c>
      <c r="F64" s="14">
        <v>538</v>
      </c>
      <c r="G64" s="66">
        <f t="shared" si="0"/>
        <v>99.81447124304268</v>
      </c>
      <c r="H64" s="66">
        <f t="shared" si="1"/>
        <v>108.03212851405624</v>
      </c>
    </row>
    <row r="65" spans="1:8" ht="24.75" customHeight="1">
      <c r="A65" s="12"/>
      <c r="B65" s="18" t="s">
        <v>125</v>
      </c>
      <c r="C65" s="12" t="s">
        <v>5</v>
      </c>
      <c r="D65" s="14">
        <v>191</v>
      </c>
      <c r="E65" s="14">
        <v>150</v>
      </c>
      <c r="F65" s="14">
        <v>180</v>
      </c>
      <c r="G65" s="66">
        <f t="shared" si="0"/>
        <v>94.24083769633508</v>
      </c>
      <c r="H65" s="66">
        <f t="shared" si="1"/>
        <v>120</v>
      </c>
    </row>
    <row r="66" spans="1:8" s="9" customFormat="1" ht="24.75" customHeight="1">
      <c r="A66" s="15"/>
      <c r="B66" s="16" t="s">
        <v>91</v>
      </c>
      <c r="C66" s="15"/>
      <c r="D66" s="14"/>
      <c r="E66" s="19"/>
      <c r="F66" s="19"/>
      <c r="G66" s="66"/>
      <c r="H66" s="36"/>
    </row>
    <row r="67" spans="1:8" ht="24.75" customHeight="1">
      <c r="A67" s="12"/>
      <c r="B67" s="18" t="s">
        <v>92</v>
      </c>
      <c r="C67" s="12" t="s">
        <v>64</v>
      </c>
      <c r="D67" s="14">
        <v>6100</v>
      </c>
      <c r="E67" s="14"/>
      <c r="F67" s="14">
        <v>6150</v>
      </c>
      <c r="G67" s="66">
        <f t="shared" si="0"/>
        <v>100.81967213114753</v>
      </c>
      <c r="H67" s="36"/>
    </row>
    <row r="68" spans="1:8" ht="37.5" customHeight="1">
      <c r="A68" s="12"/>
      <c r="B68" s="43" t="s">
        <v>126</v>
      </c>
      <c r="C68" s="12" t="s">
        <v>5</v>
      </c>
      <c r="D68" s="14">
        <v>3220</v>
      </c>
      <c r="E68" s="14">
        <v>4743</v>
      </c>
      <c r="F68" s="14">
        <f>3231</f>
        <v>3231</v>
      </c>
      <c r="G68" s="66">
        <f t="shared" si="0"/>
        <v>100.34161490683229</v>
      </c>
      <c r="H68" s="66">
        <f t="shared" si="1"/>
        <v>68.1214421252372</v>
      </c>
    </row>
    <row r="69" spans="1:8" s="9" customFormat="1" ht="24.75" customHeight="1">
      <c r="A69" s="15"/>
      <c r="B69" s="16" t="s">
        <v>116</v>
      </c>
      <c r="C69" s="15" t="s">
        <v>4</v>
      </c>
      <c r="D69" s="19">
        <v>5129</v>
      </c>
      <c r="E69" s="19">
        <v>13800</v>
      </c>
      <c r="F69" s="19">
        <f>1380+1300+3070</f>
        <v>5750</v>
      </c>
      <c r="G69" s="36">
        <f t="shared" si="0"/>
        <v>112.10762331838563</v>
      </c>
      <c r="H69" s="36">
        <f t="shared" si="1"/>
        <v>41.66666666666667</v>
      </c>
    </row>
    <row r="70" spans="1:8" ht="24.75" customHeight="1">
      <c r="A70" s="12"/>
      <c r="B70" s="20" t="s">
        <v>129</v>
      </c>
      <c r="C70" s="12" t="s">
        <v>4</v>
      </c>
      <c r="D70" s="14">
        <v>3243</v>
      </c>
      <c r="E70" s="14"/>
      <c r="F70" s="14">
        <f>F69-F71</f>
        <v>3570</v>
      </c>
      <c r="G70" s="66">
        <f t="shared" si="0"/>
        <v>110.0832562442183</v>
      </c>
      <c r="H70" s="36"/>
    </row>
    <row r="71" spans="1:8" ht="24.75" customHeight="1">
      <c r="A71" s="12"/>
      <c r="B71" s="18" t="s">
        <v>117</v>
      </c>
      <c r="C71" s="12" t="s">
        <v>4</v>
      </c>
      <c r="D71" s="14">
        <v>1886</v>
      </c>
      <c r="E71" s="72"/>
      <c r="F71" s="50">
        <f>F69*38%-5</f>
        <v>2180</v>
      </c>
      <c r="G71" s="66">
        <f t="shared" si="0"/>
        <v>115.58854718981972</v>
      </c>
      <c r="H71" s="36"/>
    </row>
    <row r="72" spans="1:8" ht="24.75" customHeight="1">
      <c r="A72" s="12"/>
      <c r="B72" s="18" t="s">
        <v>93</v>
      </c>
      <c r="C72" s="12" t="s">
        <v>5</v>
      </c>
      <c r="D72" s="17">
        <v>75.5</v>
      </c>
      <c r="E72" s="81">
        <v>247.632</v>
      </c>
      <c r="F72" s="81">
        <v>111.821</v>
      </c>
      <c r="G72" s="66">
        <f t="shared" si="0"/>
        <v>148.1072847682119</v>
      </c>
      <c r="H72" s="69">
        <f t="shared" si="1"/>
        <v>45.15611875686502</v>
      </c>
    </row>
    <row r="73" spans="1:8" ht="24.75" customHeight="1">
      <c r="A73" s="12"/>
      <c r="B73" s="18" t="s">
        <v>33</v>
      </c>
      <c r="C73" s="12" t="s">
        <v>5</v>
      </c>
      <c r="D73" s="17">
        <v>20.2</v>
      </c>
      <c r="E73" s="81">
        <v>132.032</v>
      </c>
      <c r="F73" s="81">
        <v>63.282</v>
      </c>
      <c r="G73" s="66">
        <f t="shared" si="0"/>
        <v>313.2772277227723</v>
      </c>
      <c r="H73" s="66">
        <f t="shared" si="1"/>
        <v>47.929289869122634</v>
      </c>
    </row>
    <row r="74" spans="1:8" ht="24.75" customHeight="1">
      <c r="A74" s="12"/>
      <c r="B74" s="18" t="s">
        <v>34</v>
      </c>
      <c r="C74" s="12" t="s">
        <v>5</v>
      </c>
      <c r="D74" s="17">
        <v>55.3</v>
      </c>
      <c r="E74" s="51">
        <v>115.6</v>
      </c>
      <c r="F74" s="51">
        <v>48.539</v>
      </c>
      <c r="G74" s="66">
        <f t="shared" si="0"/>
        <v>87.7739602169982</v>
      </c>
      <c r="H74" s="66">
        <f t="shared" si="1"/>
        <v>41.98875432525952</v>
      </c>
    </row>
    <row r="75" spans="1:8" s="9" customFormat="1" ht="24.75" customHeight="1">
      <c r="A75" s="15"/>
      <c r="B75" s="16" t="s">
        <v>118</v>
      </c>
      <c r="C75" s="12" t="s">
        <v>5</v>
      </c>
      <c r="D75" s="19">
        <v>5884</v>
      </c>
      <c r="E75" s="62">
        <v>10995</v>
      </c>
      <c r="F75" s="62">
        <f>3245+950+2000</f>
        <v>6195</v>
      </c>
      <c r="G75" s="36">
        <f>F75/D75*100</f>
        <v>105.28552005438476</v>
      </c>
      <c r="H75" s="36">
        <f>F75/E75*100</f>
        <v>56.34379263301501</v>
      </c>
    </row>
    <row r="76" spans="1:8" ht="24.75" customHeight="1">
      <c r="A76" s="12"/>
      <c r="B76" s="18" t="s">
        <v>119</v>
      </c>
      <c r="C76" s="12"/>
      <c r="D76" s="14"/>
      <c r="E76" s="73"/>
      <c r="F76" s="52"/>
      <c r="G76" s="66"/>
      <c r="H76" s="36"/>
    </row>
    <row r="77" spans="1:8" ht="24.75" customHeight="1">
      <c r="A77" s="12"/>
      <c r="B77" s="18" t="s">
        <v>35</v>
      </c>
      <c r="C77" s="12" t="s">
        <v>131</v>
      </c>
      <c r="D77" s="17">
        <v>16.1</v>
      </c>
      <c r="E77" s="17"/>
      <c r="F77" s="17">
        <v>17.38</v>
      </c>
      <c r="G77" s="66">
        <f>F77/D77*100</f>
        <v>107.9503105590062</v>
      </c>
      <c r="H77" s="36"/>
    </row>
    <row r="78" spans="1:8" ht="24.75" customHeight="1">
      <c r="A78" s="12"/>
      <c r="B78" s="18" t="s">
        <v>36</v>
      </c>
      <c r="C78" s="12" t="s">
        <v>130</v>
      </c>
      <c r="D78" s="17">
        <v>36.34</v>
      </c>
      <c r="E78" s="17"/>
      <c r="F78" s="17">
        <v>34.52</v>
      </c>
      <c r="G78" s="66">
        <f>F78/D78*100</f>
        <v>94.99174463401211</v>
      </c>
      <c r="H78" s="36"/>
    </row>
    <row r="79" spans="1:8" ht="24.75" customHeight="1">
      <c r="A79" s="12"/>
      <c r="B79" s="18" t="s">
        <v>37</v>
      </c>
      <c r="C79" s="12" t="s">
        <v>4</v>
      </c>
      <c r="D79" s="17">
        <v>8.456</v>
      </c>
      <c r="E79" s="17"/>
      <c r="F79" s="17">
        <v>11.4</v>
      </c>
      <c r="G79" s="66">
        <f>F79/D79*100</f>
        <v>134.8155156102176</v>
      </c>
      <c r="H79" s="36"/>
    </row>
    <row r="80" spans="1:8" ht="24.75" customHeight="1">
      <c r="A80" s="12"/>
      <c r="B80" s="18" t="s">
        <v>120</v>
      </c>
      <c r="C80" s="12"/>
      <c r="D80" s="14"/>
      <c r="E80" s="14"/>
      <c r="F80" s="14"/>
      <c r="G80" s="66"/>
      <c r="H80" s="36"/>
    </row>
    <row r="81" spans="1:8" ht="29.25" customHeight="1">
      <c r="A81" s="12"/>
      <c r="B81" s="18" t="s">
        <v>94</v>
      </c>
      <c r="C81" s="12" t="s">
        <v>4</v>
      </c>
      <c r="D81" s="14">
        <v>8960</v>
      </c>
      <c r="E81" s="14">
        <v>17909</v>
      </c>
      <c r="F81" s="14">
        <f>6350+3800</f>
        <v>10150</v>
      </c>
      <c r="G81" s="66">
        <f>F81/D81*100</f>
        <v>113.28125</v>
      </c>
      <c r="H81" s="36">
        <f>F81/E81*100</f>
        <v>56.67541459601318</v>
      </c>
    </row>
    <row r="82" spans="1:8" s="9" customFormat="1" ht="24.75" customHeight="1">
      <c r="A82" s="15"/>
      <c r="B82" s="16" t="s">
        <v>121</v>
      </c>
      <c r="C82" s="15"/>
      <c r="D82" s="14"/>
      <c r="E82" s="40"/>
      <c r="F82" s="53"/>
      <c r="G82" s="66"/>
      <c r="H82" s="36"/>
    </row>
    <row r="83" spans="1:8" ht="24.75" customHeight="1">
      <c r="A83" s="12"/>
      <c r="B83" s="18" t="s">
        <v>38</v>
      </c>
      <c r="C83" s="12" t="s">
        <v>4</v>
      </c>
      <c r="D83" s="17">
        <v>96.62</v>
      </c>
      <c r="E83" s="74">
        <v>242.88</v>
      </c>
      <c r="F83" s="54">
        <v>124.7</v>
      </c>
      <c r="G83" s="69">
        <f>F83/D83*100</f>
        <v>129.062305940799</v>
      </c>
      <c r="H83" s="69">
        <f>F83/E83*100</f>
        <v>51.34222661396575</v>
      </c>
    </row>
    <row r="84" spans="1:8" ht="24.75" customHeight="1">
      <c r="A84" s="12"/>
      <c r="B84" s="18" t="s">
        <v>39</v>
      </c>
      <c r="C84" s="12" t="s">
        <v>5</v>
      </c>
      <c r="D84" s="17">
        <v>351.563</v>
      </c>
      <c r="E84" s="74">
        <v>712.412</v>
      </c>
      <c r="F84" s="81">
        <v>356.435</v>
      </c>
      <c r="G84" s="69">
        <f>F84/D84*100</f>
        <v>101.38581136240161</v>
      </c>
      <c r="H84" s="69">
        <f>F84/E84*100</f>
        <v>50.032144320982795</v>
      </c>
    </row>
    <row r="85" spans="1:8" s="9" customFormat="1" ht="24.75" customHeight="1">
      <c r="A85" s="15" t="s">
        <v>67</v>
      </c>
      <c r="B85" s="16" t="s">
        <v>95</v>
      </c>
      <c r="C85" s="15"/>
      <c r="D85" s="14"/>
      <c r="E85" s="40"/>
      <c r="F85" s="39"/>
      <c r="G85" s="66"/>
      <c r="H85" s="36"/>
    </row>
    <row r="86" spans="1:8" s="9" customFormat="1" ht="24.75" customHeight="1">
      <c r="A86" s="15">
        <v>1</v>
      </c>
      <c r="B86" s="16" t="s">
        <v>40</v>
      </c>
      <c r="C86" s="15"/>
      <c r="D86" s="14"/>
      <c r="E86" s="40"/>
      <c r="F86" s="19"/>
      <c r="G86" s="66"/>
      <c r="H86" s="36"/>
    </row>
    <row r="87" spans="1:8" ht="24.75" customHeight="1">
      <c r="A87" s="12"/>
      <c r="B87" s="18" t="s">
        <v>41</v>
      </c>
      <c r="C87" s="12" t="s">
        <v>17</v>
      </c>
      <c r="D87" s="14">
        <v>122146</v>
      </c>
      <c r="E87" s="75">
        <v>122589</v>
      </c>
      <c r="F87" s="22">
        <v>124210</v>
      </c>
      <c r="G87" s="66">
        <f>F87/D87*100</f>
        <v>101.68978108165638</v>
      </c>
      <c r="H87" s="66">
        <f>F87/E87*100</f>
        <v>101.3223046113436</v>
      </c>
    </row>
    <row r="88" spans="1:8" ht="24.75" customHeight="1">
      <c r="A88" s="12"/>
      <c r="B88" s="18" t="s">
        <v>42</v>
      </c>
      <c r="C88" s="12" t="s">
        <v>6</v>
      </c>
      <c r="D88" s="17">
        <v>0.9</v>
      </c>
      <c r="E88" s="76">
        <v>0.8</v>
      </c>
      <c r="F88" s="17">
        <v>0.8</v>
      </c>
      <c r="G88" s="66">
        <f>F88/D88*100</f>
        <v>88.8888888888889</v>
      </c>
      <c r="H88" s="66">
        <f>F88/E88*100</f>
        <v>100</v>
      </c>
    </row>
    <row r="89" spans="1:8" ht="40.5" customHeight="1">
      <c r="A89" s="12"/>
      <c r="B89" s="18" t="s">
        <v>96</v>
      </c>
      <c r="C89" s="12" t="s">
        <v>6</v>
      </c>
      <c r="D89" s="17">
        <v>5.7</v>
      </c>
      <c r="E89" s="17">
        <v>5.5</v>
      </c>
      <c r="F89" s="17">
        <v>5.3</v>
      </c>
      <c r="G89" s="66">
        <f>F89-D89</f>
        <v>-0.40000000000000036</v>
      </c>
      <c r="H89" s="66">
        <f>F89/E89*100</f>
        <v>96.36363636363636</v>
      </c>
    </row>
    <row r="90" spans="1:8" ht="24.75" customHeight="1">
      <c r="A90" s="12"/>
      <c r="B90" s="18" t="s">
        <v>43</v>
      </c>
      <c r="C90" s="12" t="s">
        <v>6</v>
      </c>
      <c r="D90" s="17">
        <v>90</v>
      </c>
      <c r="E90" s="17">
        <v>91</v>
      </c>
      <c r="F90" s="17">
        <v>90.6</v>
      </c>
      <c r="G90" s="66">
        <f>F90/D90*100</f>
        <v>100.66666666666666</v>
      </c>
      <c r="H90" s="66">
        <f>F90/E90*100</f>
        <v>99.56043956043955</v>
      </c>
    </row>
    <row r="91" spans="1:8" ht="24.75" customHeight="1">
      <c r="A91" s="12"/>
      <c r="B91" s="18" t="s">
        <v>97</v>
      </c>
      <c r="C91" s="12" t="s">
        <v>20</v>
      </c>
      <c r="D91" s="14">
        <v>260</v>
      </c>
      <c r="E91" s="14">
        <v>260</v>
      </c>
      <c r="F91" s="14">
        <v>260</v>
      </c>
      <c r="G91" s="66">
        <f>F91/D91*100</f>
        <v>100</v>
      </c>
      <c r="H91" s="66">
        <f>F91/E91*100</f>
        <v>100</v>
      </c>
    </row>
    <row r="92" spans="1:8" s="9" customFormat="1" ht="24.75" customHeight="1">
      <c r="A92" s="15">
        <v>2</v>
      </c>
      <c r="B92" s="16" t="s">
        <v>44</v>
      </c>
      <c r="C92" s="15"/>
      <c r="D92" s="14"/>
      <c r="E92" s="40"/>
      <c r="F92" s="19"/>
      <c r="G92" s="66"/>
      <c r="H92" s="36"/>
    </row>
    <row r="93" spans="1:8" ht="38.25" customHeight="1">
      <c r="A93" s="12"/>
      <c r="B93" s="18" t="s">
        <v>45</v>
      </c>
      <c r="C93" s="12" t="s">
        <v>68</v>
      </c>
      <c r="D93" s="14">
        <v>4219</v>
      </c>
      <c r="E93" s="14">
        <v>8800</v>
      </c>
      <c r="F93" s="14">
        <v>3577</v>
      </c>
      <c r="G93" s="66">
        <f>F93/D93*100</f>
        <v>84.78312396302441</v>
      </c>
      <c r="H93" s="66">
        <f>F93/E93*100</f>
        <v>40.64772727272727</v>
      </c>
    </row>
    <row r="94" spans="1:8" ht="24.75" customHeight="1">
      <c r="A94" s="12"/>
      <c r="B94" s="43" t="s">
        <v>127</v>
      </c>
      <c r="C94" s="12" t="s">
        <v>5</v>
      </c>
      <c r="D94" s="14">
        <v>0</v>
      </c>
      <c r="E94" s="14"/>
      <c r="F94" s="14" t="s">
        <v>59</v>
      </c>
      <c r="G94" s="66"/>
      <c r="H94" s="66"/>
    </row>
    <row r="95" spans="1:8" ht="24.75" customHeight="1">
      <c r="A95" s="12"/>
      <c r="B95" s="18" t="s">
        <v>98</v>
      </c>
      <c r="C95" s="12" t="s">
        <v>6</v>
      </c>
      <c r="D95" s="42">
        <v>3.74</v>
      </c>
      <c r="E95" s="17">
        <v>4</v>
      </c>
      <c r="F95" s="42">
        <v>4.21</v>
      </c>
      <c r="G95" s="69">
        <f>F95-D95</f>
        <v>0.46999999999999975</v>
      </c>
      <c r="H95" s="69">
        <f>F95-E95</f>
        <v>0.20999999999999996</v>
      </c>
    </row>
    <row r="96" spans="1:8" ht="24.75" customHeight="1">
      <c r="A96" s="12"/>
      <c r="B96" s="18" t="s">
        <v>46</v>
      </c>
      <c r="C96" s="12" t="s">
        <v>6</v>
      </c>
      <c r="D96" s="42">
        <v>51.98</v>
      </c>
      <c r="E96" s="17">
        <v>53</v>
      </c>
      <c r="F96" s="42">
        <v>52.04</v>
      </c>
      <c r="G96" s="66">
        <f>F96-D96</f>
        <v>0.060000000000002274</v>
      </c>
      <c r="H96" s="66">
        <f>F96-E96</f>
        <v>-0.9600000000000009</v>
      </c>
    </row>
    <row r="97" spans="1:8" s="10" customFormat="1" ht="24.75" customHeight="1">
      <c r="A97" s="23">
        <v>3</v>
      </c>
      <c r="B97" s="24" t="s">
        <v>47</v>
      </c>
      <c r="C97" s="25"/>
      <c r="D97" s="14"/>
      <c r="E97" s="77"/>
      <c r="F97" s="55"/>
      <c r="G97" s="66"/>
      <c r="H97" s="36"/>
    </row>
    <row r="98" spans="1:8" s="10" customFormat="1" ht="24.75" customHeight="1">
      <c r="A98" s="25"/>
      <c r="B98" s="26" t="s">
        <v>48</v>
      </c>
      <c r="C98" s="25"/>
      <c r="D98" s="14"/>
      <c r="E98" s="78"/>
      <c r="F98" s="56"/>
      <c r="G98" s="66"/>
      <c r="H98" s="36"/>
    </row>
    <row r="99" spans="1:8" s="10" customFormat="1" ht="24.75" customHeight="1">
      <c r="A99" s="25"/>
      <c r="B99" s="27" t="s">
        <v>49</v>
      </c>
      <c r="C99" s="25" t="s">
        <v>18</v>
      </c>
      <c r="D99" s="14">
        <v>4739</v>
      </c>
      <c r="E99" s="78">
        <v>5072</v>
      </c>
      <c r="F99" s="41">
        <v>5056</v>
      </c>
      <c r="G99" s="66">
        <f aca="true" t="shared" si="2" ref="G99:G104">F99/D99*100</f>
        <v>106.68917493142014</v>
      </c>
      <c r="H99" s="66">
        <f>F99/E99*100</f>
        <v>99.6845425867508</v>
      </c>
    </row>
    <row r="100" spans="1:8" s="10" customFormat="1" ht="24.75" customHeight="1">
      <c r="A100" s="25"/>
      <c r="B100" s="27" t="s">
        <v>50</v>
      </c>
      <c r="C100" s="25" t="s">
        <v>5</v>
      </c>
      <c r="D100" s="14">
        <v>9245</v>
      </c>
      <c r="E100" s="78">
        <v>9346</v>
      </c>
      <c r="F100" s="41">
        <v>9371</v>
      </c>
      <c r="G100" s="66">
        <f t="shared" si="2"/>
        <v>101.36289886425094</v>
      </c>
      <c r="H100" s="66">
        <f>F100/E100*100</f>
        <v>100.26749411512948</v>
      </c>
    </row>
    <row r="101" spans="1:8" s="10" customFormat="1" ht="24.75" customHeight="1">
      <c r="A101" s="25"/>
      <c r="B101" s="27" t="s">
        <v>51</v>
      </c>
      <c r="C101" s="25" t="s">
        <v>5</v>
      </c>
      <c r="D101" s="14">
        <v>7528</v>
      </c>
      <c r="E101" s="78">
        <v>7348</v>
      </c>
      <c r="F101" s="41">
        <v>7010</v>
      </c>
      <c r="G101" s="66">
        <f t="shared" si="2"/>
        <v>93.11902231668438</v>
      </c>
      <c r="H101" s="66">
        <f>F101/E101*100</f>
        <v>95.40010887316276</v>
      </c>
    </row>
    <row r="102" spans="1:8" s="10" customFormat="1" ht="24.75" customHeight="1">
      <c r="A102" s="25"/>
      <c r="B102" s="27" t="s">
        <v>52</v>
      </c>
      <c r="C102" s="25" t="s">
        <v>5</v>
      </c>
      <c r="D102" s="14">
        <v>3329</v>
      </c>
      <c r="E102" s="78"/>
      <c r="F102" s="57">
        <f>1214+944+1146</f>
        <v>3304</v>
      </c>
      <c r="G102" s="66">
        <f t="shared" si="2"/>
        <v>99.24902373085011</v>
      </c>
      <c r="H102" s="36"/>
    </row>
    <row r="103" spans="1:8" s="10" customFormat="1" ht="24.75" customHeight="1">
      <c r="A103" s="25"/>
      <c r="B103" s="27" t="s">
        <v>99</v>
      </c>
      <c r="C103" s="25" t="s">
        <v>5</v>
      </c>
      <c r="D103" s="14">
        <v>550</v>
      </c>
      <c r="E103" s="55"/>
      <c r="F103" s="55">
        <f>565-5</f>
        <v>560</v>
      </c>
      <c r="G103" s="66">
        <f t="shared" si="2"/>
        <v>101.81818181818181</v>
      </c>
      <c r="H103" s="36"/>
    </row>
    <row r="104" spans="1:8" s="10" customFormat="1" ht="24.75" customHeight="1">
      <c r="A104" s="25"/>
      <c r="B104" s="27" t="s">
        <v>19</v>
      </c>
      <c r="C104" s="25" t="s">
        <v>5</v>
      </c>
      <c r="D104" s="14">
        <v>165</v>
      </c>
      <c r="E104" s="55"/>
      <c r="F104" s="55">
        <v>200</v>
      </c>
      <c r="G104" s="66">
        <f t="shared" si="2"/>
        <v>121.21212121212122</v>
      </c>
      <c r="H104" s="36"/>
    </row>
    <row r="105" spans="1:8" s="10" customFormat="1" ht="59.25" customHeight="1">
      <c r="A105" s="25"/>
      <c r="B105" s="26" t="s">
        <v>53</v>
      </c>
      <c r="C105" s="25"/>
      <c r="D105" s="14"/>
      <c r="E105" s="79" t="s">
        <v>111</v>
      </c>
      <c r="F105" s="58"/>
      <c r="G105" s="66"/>
      <c r="H105" s="36"/>
    </row>
    <row r="106" spans="1:8" s="10" customFormat="1" ht="24.75" customHeight="1">
      <c r="A106" s="25"/>
      <c r="B106" s="27" t="s">
        <v>54</v>
      </c>
      <c r="C106" s="25" t="s">
        <v>6</v>
      </c>
      <c r="D106" s="17">
        <v>67</v>
      </c>
      <c r="E106" s="78"/>
      <c r="F106" s="59">
        <f>13/15%</f>
        <v>86.66666666666667</v>
      </c>
      <c r="G106" s="66">
        <f>F106-D106</f>
        <v>19.66666666666667</v>
      </c>
      <c r="H106" s="67"/>
    </row>
    <row r="107" spans="1:8" s="10" customFormat="1" ht="24.75" customHeight="1">
      <c r="A107" s="25"/>
      <c r="B107" s="27" t="s">
        <v>55</v>
      </c>
      <c r="C107" s="25" t="s">
        <v>6</v>
      </c>
      <c r="D107" s="17">
        <v>57.1</v>
      </c>
      <c r="E107" s="80"/>
      <c r="F107" s="59">
        <f>11/14%</f>
        <v>78.57142857142857</v>
      </c>
      <c r="G107" s="66">
        <f>F107-D107</f>
        <v>21.471428571428568</v>
      </c>
      <c r="H107" s="36"/>
    </row>
    <row r="108" spans="1:8" s="10" customFormat="1" ht="24.75" customHeight="1">
      <c r="A108" s="25"/>
      <c r="B108" s="27" t="s">
        <v>56</v>
      </c>
      <c r="C108" s="25" t="s">
        <v>6</v>
      </c>
      <c r="D108" s="17">
        <v>67</v>
      </c>
      <c r="E108" s="78"/>
      <c r="F108" s="60">
        <f>13/15%</f>
        <v>86.66666666666667</v>
      </c>
      <c r="G108" s="66">
        <f>F108-D108</f>
        <v>19.66666666666667</v>
      </c>
      <c r="H108" s="36"/>
    </row>
    <row r="109" spans="1:8" s="10" customFormat="1" ht="24.75" customHeight="1">
      <c r="A109" s="25"/>
      <c r="B109" s="27" t="s">
        <v>57</v>
      </c>
      <c r="C109" s="25" t="s">
        <v>6</v>
      </c>
      <c r="D109" s="17">
        <v>66.6</v>
      </c>
      <c r="E109" s="80"/>
      <c r="F109" s="59">
        <f>2/3%</f>
        <v>66.66666666666667</v>
      </c>
      <c r="G109" s="66">
        <f>F109-D109</f>
        <v>0.06666666666667709</v>
      </c>
      <c r="H109" s="36"/>
    </row>
    <row r="110" spans="1:8" ht="24.75" customHeight="1">
      <c r="A110" s="15">
        <v>4</v>
      </c>
      <c r="B110" s="16" t="s">
        <v>100</v>
      </c>
      <c r="C110" s="12"/>
      <c r="D110" s="14"/>
      <c r="E110" s="17"/>
      <c r="F110" s="14"/>
      <c r="G110" s="66"/>
      <c r="H110" s="36"/>
    </row>
    <row r="111" spans="1:8" ht="24.75" customHeight="1">
      <c r="A111" s="12"/>
      <c r="B111" s="18" t="s">
        <v>101</v>
      </c>
      <c r="C111" s="12" t="s">
        <v>6</v>
      </c>
      <c r="D111" s="17">
        <v>93</v>
      </c>
      <c r="E111" s="76">
        <v>90</v>
      </c>
      <c r="F111" s="66"/>
      <c r="G111" s="66"/>
      <c r="H111" s="36">
        <f>F111/E111*100</f>
        <v>0</v>
      </c>
    </row>
    <row r="112" spans="1:8" ht="24.75" customHeight="1">
      <c r="A112" s="12"/>
      <c r="B112" s="18" t="s">
        <v>102</v>
      </c>
      <c r="C112" s="12" t="s">
        <v>6</v>
      </c>
      <c r="D112" s="17">
        <v>98</v>
      </c>
      <c r="E112" s="76">
        <v>90</v>
      </c>
      <c r="F112" s="66"/>
      <c r="G112" s="66"/>
      <c r="H112" s="36">
        <f>F112/E112*100</f>
        <v>0</v>
      </c>
    </row>
    <row r="113" spans="1:8" ht="24.75" customHeight="1">
      <c r="A113" s="12"/>
      <c r="B113" s="18" t="s">
        <v>103</v>
      </c>
      <c r="C113" s="12" t="s">
        <v>6</v>
      </c>
      <c r="D113" s="17">
        <v>96</v>
      </c>
      <c r="E113" s="76">
        <v>90</v>
      </c>
      <c r="F113" s="66"/>
      <c r="G113" s="66"/>
      <c r="H113" s="36">
        <f>F113/E113*100</f>
        <v>0</v>
      </c>
    </row>
    <row r="114" spans="1:8" s="9" customFormat="1" ht="24.75" customHeight="1">
      <c r="A114" s="15">
        <v>5</v>
      </c>
      <c r="B114" s="16" t="s">
        <v>21</v>
      </c>
      <c r="C114" s="15" t="s">
        <v>6</v>
      </c>
      <c r="D114" s="19">
        <v>100</v>
      </c>
      <c r="E114" s="19">
        <v>100</v>
      </c>
      <c r="F114" s="19">
        <v>100</v>
      </c>
      <c r="G114" s="66">
        <f>F114/D114*100</f>
        <v>100</v>
      </c>
      <c r="H114" s="36">
        <f>F114/E114*100</f>
        <v>100</v>
      </c>
    </row>
    <row r="115" spans="1:8" s="9" customFormat="1" ht="44.25" customHeight="1">
      <c r="A115" s="15">
        <v>6</v>
      </c>
      <c r="B115" s="16" t="s">
        <v>104</v>
      </c>
      <c r="C115" s="15" t="s">
        <v>6</v>
      </c>
      <c r="D115" s="40">
        <v>95</v>
      </c>
      <c r="E115" s="19">
        <v>100</v>
      </c>
      <c r="F115" s="40">
        <v>98</v>
      </c>
      <c r="G115" s="66">
        <f>F115/D115*100</f>
        <v>103.15789473684211</v>
      </c>
      <c r="H115" s="36">
        <f>F115/E115*100</f>
        <v>98</v>
      </c>
    </row>
    <row r="116" spans="1:8" ht="24.75" customHeight="1">
      <c r="A116" s="15" t="s">
        <v>69</v>
      </c>
      <c r="B116" s="16" t="s">
        <v>58</v>
      </c>
      <c r="C116" s="15"/>
      <c r="D116" s="14"/>
      <c r="E116" s="14"/>
      <c r="F116" s="14"/>
      <c r="G116" s="66"/>
      <c r="H116" s="36"/>
    </row>
    <row r="117" spans="1:8" ht="24.75" customHeight="1">
      <c r="A117" s="12">
        <v>1</v>
      </c>
      <c r="B117" s="18" t="s">
        <v>122</v>
      </c>
      <c r="C117" s="12" t="s">
        <v>6</v>
      </c>
      <c r="D117" s="14">
        <v>100</v>
      </c>
      <c r="E117" s="14">
        <v>100</v>
      </c>
      <c r="F117" s="42"/>
      <c r="G117" s="66">
        <f>F117/D117*100</f>
        <v>0</v>
      </c>
      <c r="H117" s="36">
        <f>F117/E117*100</f>
        <v>0</v>
      </c>
    </row>
    <row r="118" spans="1:8" ht="30.75" customHeight="1">
      <c r="A118" s="12">
        <v>2</v>
      </c>
      <c r="B118" s="18" t="s">
        <v>123</v>
      </c>
      <c r="C118" s="12" t="s">
        <v>6</v>
      </c>
      <c r="D118" s="14">
        <v>100</v>
      </c>
      <c r="E118" s="14">
        <v>100</v>
      </c>
      <c r="F118" s="42"/>
      <c r="G118" s="66">
        <f>F118/D118*100</f>
        <v>0</v>
      </c>
      <c r="H118" s="36">
        <f>F118/E118*100</f>
        <v>0</v>
      </c>
    </row>
    <row r="119" spans="1:10" ht="45.75" customHeight="1">
      <c r="A119" s="28">
        <v>3</v>
      </c>
      <c r="B119" s="29" t="s">
        <v>124</v>
      </c>
      <c r="C119" s="30" t="s">
        <v>6</v>
      </c>
      <c r="D119" s="44">
        <v>96</v>
      </c>
      <c r="E119" s="44">
        <v>95</v>
      </c>
      <c r="F119" s="44"/>
      <c r="G119" s="66">
        <f>F119/D119*100</f>
        <v>0</v>
      </c>
      <c r="H119" s="36">
        <f>F119/E119*100</f>
        <v>0</v>
      </c>
      <c r="J119" s="63"/>
    </row>
  </sheetData>
  <sheetProtection/>
  <mergeCells count="12">
    <mergeCell ref="F7:F8"/>
    <mergeCell ref="G7:H7"/>
    <mergeCell ref="A1:B2"/>
    <mergeCell ref="D1:H1"/>
    <mergeCell ref="D2:H2"/>
    <mergeCell ref="A4:H4"/>
    <mergeCell ref="A5:H5"/>
    <mergeCell ref="A7:A8"/>
    <mergeCell ref="B7:B8"/>
    <mergeCell ref="C7:C8"/>
    <mergeCell ref="D7:D8"/>
    <mergeCell ref="E7:E8"/>
  </mergeCells>
  <printOptions/>
  <pageMargins left="0.2" right="0.2" top="0.5" bottom="0.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CTKQNG</dc:creator>
  <cp:keywords/>
  <dc:description/>
  <cp:lastModifiedBy>VNN.R9</cp:lastModifiedBy>
  <cp:lastPrinted>2022-06-14T02:25:42Z</cp:lastPrinted>
  <dcterms:created xsi:type="dcterms:W3CDTF">2019-11-13T07:49:52Z</dcterms:created>
  <dcterms:modified xsi:type="dcterms:W3CDTF">2022-06-30T09:36:27Z</dcterms:modified>
  <cp:category/>
  <cp:version/>
  <cp:contentType/>
  <cp:contentStatus/>
</cp:coreProperties>
</file>